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9105" tabRatio="827" activeTab="7"/>
  </bookViews>
  <sheets>
    <sheet name="LISTE_HOMMES" sheetId="1" r:id="rId1"/>
    <sheet name="LISTE_FEMMES" sheetId="2" r:id="rId2"/>
    <sheet name="TABLEAU_H" sheetId="3" r:id="rId3"/>
    <sheet name="TABLEAU_F" sheetId="4" r:id="rId4"/>
    <sheet name="SCORE_H" sheetId="5" r:id="rId5"/>
    <sheet name="SCORE_F" sheetId="6" r:id="rId6"/>
    <sheet name="ETAT_H" sheetId="7" r:id="rId7"/>
    <sheet name="ETAT_F" sheetId="8" r:id="rId8"/>
    <sheet name="RAPPORT" sheetId="9" r:id="rId9"/>
    <sheet name="horaires" sheetId="10" r:id="rId10"/>
    <sheet name="AIDE" sheetId="11" r:id="rId11"/>
  </sheets>
  <externalReferences>
    <externalReference r:id="rId14"/>
  </externalReferences>
  <definedNames>
    <definedName name="_ft1">'SCORE_F'!$I$226:$Q$319</definedName>
    <definedName name="_ft16">'SCORE_F'!$I$38:$Q$71</definedName>
    <definedName name="_ft16p">'SCORE_F'!$K$38:$Q$71</definedName>
    <definedName name="_ft1p">'SCORE_F'!$K$226:$Q$319</definedName>
    <definedName name="_ft2">'SCORE_F'!$I$162:$Q$224</definedName>
    <definedName name="_ft2p">'SCORE_F'!$K$162:$Q$223</definedName>
    <definedName name="_ft32">'SCORE_F'!$I$4:$Q$35</definedName>
    <definedName name="_ft32p">'SCORE_F'!$K$4:$Q$35</definedName>
    <definedName name="_ft4">'SCORE_F'!$I$114:$Q$159</definedName>
    <definedName name="_ft4p">'SCORE_F'!$K$114:$Q$159</definedName>
    <definedName name="_ft8">'SCORE_F'!$I$74:$Q$111</definedName>
    <definedName name="_ft8p">'SCORE_F'!$K$74:$Q$111</definedName>
    <definedName name="_t1">'SCORE_H'!$I$226:$Q$320</definedName>
    <definedName name="_t16">'SCORE_H'!$I$38:$Q$71</definedName>
    <definedName name="_t16p">'SCORE_H'!$K$38:$Q$71</definedName>
    <definedName name="_t1p">'SCORE_H'!$K$226:$Q$319</definedName>
    <definedName name="_t2">'SCORE_H'!$I$162:$Q$223</definedName>
    <definedName name="_t2p">'SCORE_H'!$K$162:$Q$223</definedName>
    <definedName name="_t32">'SCORE_H'!$I$4:$Q$35</definedName>
    <definedName name="_t32p">'SCORE_H'!$K$4:$Q$35</definedName>
    <definedName name="_t4">'SCORE_H'!$I$114:$Q$159</definedName>
    <definedName name="_t4p">'SCORE_H'!$K$114:$Q$159</definedName>
    <definedName name="_t8">'SCORE_H'!$I$74:$Q$111</definedName>
    <definedName name="_t8p">'SCORE_H'!$K$74:$Q$111</definedName>
    <definedName name="DATABASE" localSheetId="1">'LISTE_FEMMES'!$A$3:$H$18</definedName>
    <definedName name="DATABASE" localSheetId="0">'LISTE_HOMMES'!$A$3:$H$34</definedName>
    <definedName name="cla">'LISTE_HOMMES'!$K$3:$M$66</definedName>
    <definedName name="claf">'LISTE_FEMMES'!$K$3:$M$66</definedName>
    <definedName name="court1">'horaires'!$E$3</definedName>
    <definedName name="court2">'horaires'!$J$3</definedName>
    <definedName name="court3">'horaires'!$O$3</definedName>
    <definedName name="Hf">'SCORE_F'!$A$4:$A$319</definedName>
    <definedName name="Hh">'SCORE_H'!$A$4:$A$319</definedName>
    <definedName name="nb">'LISTE_HOMMES'!$V$3:$W$21</definedName>
    <definedName name="nbf">'LISTE_FEMMES'!$V$3:$W$21</definedName>
    <definedName name="z35f">'[1]35F'!$A$3:$A$143</definedName>
    <definedName name="z35h">'[1]35H'!$A$3:$A$146</definedName>
    <definedName name="z40f">'[1]40F'!$A$3:$A$147</definedName>
    <definedName name="z40h">'[1]40H'!$A$3:$A$146</definedName>
    <definedName name="z45h">'[1]45H'!$A$3:$A$147</definedName>
    <definedName name="z50h">'[1]50H'!$A$3:$A$147</definedName>
    <definedName name="Z55H">'[1]55H'!$A$3:$A$147</definedName>
    <definedName name="z60h">'[1]60H'!$A$12:$A$21</definedName>
    <definedName name="z65h">'[1]65H'!$A$12:$A$21</definedName>
    <definedName name="_xlnm.Print_Area" localSheetId="7">'ETAT_F'!$A$1:$O$74</definedName>
    <definedName name="_xlnm.Print_Area" localSheetId="6">'ETAT_H'!$A$1:$O$74</definedName>
    <definedName name="_xlnm.Print_Area" localSheetId="1">'LISTE_FEMMES'!$A$3:$I$66</definedName>
    <definedName name="_xlnm.Print_Area" localSheetId="0">'LISTE_HOMMES'!$V$2:$AB$50</definedName>
    <definedName name="_xlnm.Print_Area" localSheetId="8">'RAPPORT'!$A$1:$O$74</definedName>
    <definedName name="_xlnm.Print_Area" localSheetId="5">'SCORE_F'!$A$2:$K$319</definedName>
    <definedName name="_xlnm.Print_Area" localSheetId="4">'SCORE_H'!$A$3:$D$53</definedName>
    <definedName name="_xlnm.Print_Area" localSheetId="3">'TABLEAU_F'!$B$1:$L$531</definedName>
  </definedNames>
  <calcPr fullCalcOnLoad="1"/>
</workbook>
</file>

<file path=xl/sharedStrings.xml><?xml version="1.0" encoding="utf-8"?>
<sst xmlns="http://schemas.openxmlformats.org/spreadsheetml/2006/main" count="1945" uniqueCount="456">
  <si>
    <t>L'application ne fonctionne pas sans que tous les champs soient remplis</t>
  </si>
  <si>
    <t>N° de Licence</t>
  </si>
  <si>
    <t>Nom</t>
  </si>
  <si>
    <t>Prénom</t>
  </si>
  <si>
    <t>Cl.</t>
  </si>
  <si>
    <t>Rang</t>
  </si>
  <si>
    <t>1I</t>
  </si>
  <si>
    <t>1N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</si>
  <si>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</si>
  <si>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</si>
  <si>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</si>
  <si>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</si>
  <si>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</si>
  <si>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</si>
  <si>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</si>
  <si>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</si>
  <si>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</si>
  <si>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</si>
  <si>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</si>
  <si>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</si>
  <si>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</si>
  <si>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</si>
  <si>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</si>
  <si>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</si>
  <si>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NC</t>
  </si>
  <si>
    <t xml:space="preserve"> </t>
  </si>
  <si>
    <t>TABLEAU HOMMES</t>
  </si>
  <si>
    <t>PLATEAU HOMMES : Places de 33 à 64</t>
  </si>
  <si>
    <t>1/32 F</t>
  </si>
  <si>
    <t>1/16 F</t>
  </si>
  <si>
    <t>1/8 F</t>
  </si>
  <si>
    <t>1/4 F</t>
  </si>
  <si>
    <t>1/2 F</t>
  </si>
  <si>
    <t>FINALE</t>
  </si>
  <si>
    <t>HOMMES : Places de 3 à 16</t>
  </si>
  <si>
    <t>HOMMES : Places de 25 à 32</t>
  </si>
  <si>
    <t>PLATEAU HOMMES : Places de 35 à 48</t>
  </si>
  <si>
    <t>PLATEAU HOMMES : Places de 49 à 56</t>
  </si>
  <si>
    <t>PLATEAU HOMMES : Places de 57 à 64</t>
  </si>
  <si>
    <t>Places 3/4</t>
  </si>
  <si>
    <t>Places 17/32</t>
  </si>
  <si>
    <t>Places 25/32</t>
  </si>
  <si>
    <t>Places 35/36</t>
  </si>
  <si>
    <t>Places 49/64</t>
  </si>
  <si>
    <t>Places 57/64</t>
  </si>
  <si>
    <t xml:space="preserve">  3/4</t>
  </si>
  <si>
    <t>35/36</t>
  </si>
  <si>
    <t>Places 5/8</t>
  </si>
  <si>
    <t>Places37/40</t>
  </si>
  <si>
    <t>25/26</t>
  </si>
  <si>
    <t>57/58</t>
  </si>
  <si>
    <t>5/6</t>
  </si>
  <si>
    <t>37/38</t>
  </si>
  <si>
    <t>Places 7/8</t>
  </si>
  <si>
    <t>Places 27/28</t>
  </si>
  <si>
    <t>Places39/40</t>
  </si>
  <si>
    <t>17/18</t>
  </si>
  <si>
    <t>Places 59/60</t>
  </si>
  <si>
    <t>49/50</t>
  </si>
  <si>
    <t>Places 9/16</t>
  </si>
  <si>
    <t>39/40</t>
  </si>
  <si>
    <t>Places 29/32</t>
  </si>
  <si>
    <t>Places 41/48</t>
  </si>
  <si>
    <t>Places 61/64</t>
  </si>
  <si>
    <t>29/30</t>
  </si>
  <si>
    <t>61/62</t>
  </si>
  <si>
    <t>33/34</t>
  </si>
  <si>
    <t>9/10</t>
  </si>
  <si>
    <t>Places 19/20</t>
  </si>
  <si>
    <t>Places 31/32</t>
  </si>
  <si>
    <t>Places 51/52</t>
  </si>
  <si>
    <t>Places 63/64</t>
  </si>
  <si>
    <t>41/42</t>
  </si>
  <si>
    <t>Places 21/24</t>
  </si>
  <si>
    <t>Places 11/12</t>
  </si>
  <si>
    <t>Places 53/56</t>
  </si>
  <si>
    <t>Places 43/44</t>
  </si>
  <si>
    <t>Places 13/16</t>
  </si>
  <si>
    <t>21/22</t>
  </si>
  <si>
    <t>53/54</t>
  </si>
  <si>
    <t>Places 45/48</t>
  </si>
  <si>
    <t>Places 23/24</t>
  </si>
  <si>
    <t>Places 55/56</t>
  </si>
  <si>
    <t>13/14</t>
  </si>
  <si>
    <t>45/46</t>
  </si>
  <si>
    <t>Places 15/16</t>
  </si>
  <si>
    <t>VAINQUEUR</t>
  </si>
  <si>
    <t>Places 47/48</t>
  </si>
  <si>
    <t>FINALISTE</t>
  </si>
  <si>
    <t>TABLEAU FEMMES</t>
  </si>
  <si>
    <t>PLATEAU FEMMES : Places de 33 à 64</t>
  </si>
  <si>
    <t>FEMMES : Places de 3 à 16</t>
  </si>
  <si>
    <t>FEMMES : Places de 25 à 32</t>
  </si>
  <si>
    <t>PLATEAU FEMMES : Places de 35 à 48</t>
  </si>
  <si>
    <t>PLATEAU FEMMES : Places de 49 à 56</t>
  </si>
  <si>
    <t>PLATEAU FEMMES : Places de 57 à 64</t>
  </si>
  <si>
    <t xml:space="preserve">  </t>
  </si>
  <si>
    <t>HOMMES</t>
  </si>
  <si>
    <t>HORAIRES</t>
  </si>
  <si>
    <t>TOURS</t>
  </si>
  <si>
    <t>JEUX</t>
  </si>
  <si>
    <t>Score</t>
  </si>
  <si>
    <t>Vainqueur</t>
  </si>
  <si>
    <t>Perdant</t>
  </si>
  <si>
    <t>J et H</t>
  </si>
  <si>
    <t>1er Tour 1/32e</t>
  </si>
  <si>
    <t>A</t>
  </si>
  <si>
    <t>Z</t>
  </si>
  <si>
    <t>B</t>
  </si>
  <si>
    <t>Y</t>
  </si>
  <si>
    <t>X</t>
  </si>
  <si>
    <t>/</t>
  </si>
  <si>
    <t>TABLEAU 1/16e</t>
  </si>
  <si>
    <t xml:space="preserve"> 1er Tour PLATEAU 1/16e</t>
  </si>
  <si>
    <t>TABLEAU 1/8e</t>
  </si>
  <si>
    <t>PLATEAU 1/8e places 17/32</t>
  </si>
  <si>
    <t>PLATEAU places 33/48</t>
  </si>
  <si>
    <t>PLATEAU places 49/64</t>
  </si>
  <si>
    <t>Quart-Finale Tableau</t>
  </si>
  <si>
    <t>Places 9 à 16</t>
  </si>
  <si>
    <t>Places 17 à 24</t>
  </si>
  <si>
    <t>Places 25 à 32</t>
  </si>
  <si>
    <t xml:space="preserve"> Places 33 à 40</t>
  </si>
  <si>
    <t xml:space="preserve"> Places 41 à 48</t>
  </si>
  <si>
    <t xml:space="preserve"> Places 49 à 56</t>
  </si>
  <si>
    <t>Places 57 à 64</t>
  </si>
  <si>
    <t>Demi-Finale TABLEAU</t>
  </si>
  <si>
    <t>Places 5 à 8</t>
  </si>
  <si>
    <t xml:space="preserve"> Places 9 à 12</t>
  </si>
  <si>
    <t xml:space="preserve"> Places 13 à 16</t>
  </si>
  <si>
    <t xml:space="preserve">Places 17 à 20 </t>
  </si>
  <si>
    <t xml:space="preserve"> Places 21 à 24 </t>
  </si>
  <si>
    <t xml:space="preserve"> Places 25 à 28</t>
  </si>
  <si>
    <t>Places  29 à 32</t>
  </si>
  <si>
    <t xml:space="preserve">Places 33 à 36 </t>
  </si>
  <si>
    <t xml:space="preserve">Places 37 à 40 </t>
  </si>
  <si>
    <t xml:space="preserve">Places 41 à 44 </t>
  </si>
  <si>
    <t xml:space="preserve"> Places 45 à 48 </t>
  </si>
  <si>
    <t xml:space="preserve">Places 49 à 52 </t>
  </si>
  <si>
    <t xml:space="preserve">Places 53 à 56 </t>
  </si>
  <si>
    <t xml:space="preserve">Places 57 à 60 </t>
  </si>
  <si>
    <t xml:space="preserve">Places 61 à 64 </t>
  </si>
  <si>
    <t>Finale TABLEAU</t>
  </si>
  <si>
    <t xml:space="preserve">Places 3/4 </t>
  </si>
  <si>
    <t xml:space="preserve">Places 5/6 </t>
  </si>
  <si>
    <t xml:space="preserve">Places 7/8 </t>
  </si>
  <si>
    <t xml:space="preserve">Places 9/10 </t>
  </si>
  <si>
    <t xml:space="preserve">Places 11/12 </t>
  </si>
  <si>
    <t xml:space="preserve">Places 13/14 </t>
  </si>
  <si>
    <t xml:space="preserve">Places 15/16 </t>
  </si>
  <si>
    <t xml:space="preserve">Places 17/18 </t>
  </si>
  <si>
    <t xml:space="preserve">Places 19/20 </t>
  </si>
  <si>
    <t xml:space="preserve">Places 21/22 </t>
  </si>
  <si>
    <t xml:space="preserve">Places 23/24 </t>
  </si>
  <si>
    <t xml:space="preserve">Places 25/26 </t>
  </si>
  <si>
    <t xml:space="preserve">Places 27/28 </t>
  </si>
  <si>
    <t xml:space="preserve">Places 29/30 </t>
  </si>
  <si>
    <t xml:space="preserve">Places 31/32 </t>
  </si>
  <si>
    <t xml:space="preserve">Places 33/34 </t>
  </si>
  <si>
    <t xml:space="preserve">Places 35/36 </t>
  </si>
  <si>
    <t xml:space="preserve">Places 37/38 </t>
  </si>
  <si>
    <t xml:space="preserve">Places 39/40 </t>
  </si>
  <si>
    <t xml:space="preserve">Places 41/42 </t>
  </si>
  <si>
    <t xml:space="preserve">Places 43/44 </t>
  </si>
  <si>
    <t xml:space="preserve">Places 45/46 </t>
  </si>
  <si>
    <t xml:space="preserve">Places 47/48 </t>
  </si>
  <si>
    <t xml:space="preserve">Places 49/50 </t>
  </si>
  <si>
    <t xml:space="preserve">Places 51/52 </t>
  </si>
  <si>
    <t xml:space="preserve">Places 53/54 </t>
  </si>
  <si>
    <t xml:space="preserve">Places 55/56 </t>
  </si>
  <si>
    <t xml:space="preserve">Places 57/58 </t>
  </si>
  <si>
    <t xml:space="preserve">Places 59/60 </t>
  </si>
  <si>
    <t xml:space="preserve">Places 61/62 </t>
  </si>
  <si>
    <t xml:space="preserve">Places 63/64 </t>
  </si>
  <si>
    <t>Classement</t>
  </si>
  <si>
    <t>1er</t>
  </si>
  <si>
    <t>2e</t>
  </si>
  <si>
    <t>3e</t>
  </si>
  <si>
    <t>4e</t>
  </si>
  <si>
    <t>5e</t>
  </si>
  <si>
    <t>6e</t>
  </si>
  <si>
    <t>7e</t>
  </si>
  <si>
    <t>8e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</si>
  <si>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</si>
  <si>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</si>
  <si>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</si>
  <si>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</si>
  <si>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</si>
  <si>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</si>
  <si>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</si>
  <si>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</si>
  <si>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</si>
  <si>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</si>
  <si>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</si>
  <si>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</si>
  <si>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</si>
  <si>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</si>
  <si>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</si>
  <si>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</si>
  <si>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</si>
  <si>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</si>
  <si>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</si>
  <si>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</si>
  <si>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</si>
  <si>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</si>
  <si>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</si>
  <si>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</si>
  <si>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</si>
  <si>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</si>
  <si>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</si>
  <si>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</si>
  <si>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</si>
  <si>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</si>
  <si>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</si>
  <si>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</si>
  <si>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</si>
  <si>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</si>
  <si>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</si>
  <si>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</si>
  <si>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</si>
  <si>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</si>
  <si>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</si>
  <si>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</si>
  <si>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</si>
  <si>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</si>
  <si>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</si>
  <si>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</si>
  <si>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</si>
  <si>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</si>
  <si>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</si>
  <si>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</si>
  <si>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</si>
  <si>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</si>
  <si>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</si>
  <si>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</si>
  <si>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</si>
  <si>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</si>
  <si>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</si>
  <si>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 xml:space="preserve"> 64</t>
  </si>
  <si>
    <t>FEMMES</t>
  </si>
  <si>
    <t xml:space="preserve">   </t>
  </si>
  <si>
    <t>ETATS DES RESULTATS - Hommes</t>
  </si>
  <si>
    <t>Tournoi :</t>
  </si>
  <si>
    <t>Date :</t>
  </si>
  <si>
    <t>Dotation :</t>
  </si>
  <si>
    <t>N° de l'ass, organisatrice :</t>
  </si>
  <si>
    <t>Ligue :</t>
  </si>
  <si>
    <t>H :</t>
  </si>
  <si>
    <t>Juge- Arbitre :</t>
  </si>
  <si>
    <t>Points marqués à chaque tour</t>
  </si>
  <si>
    <t>Points</t>
  </si>
  <si>
    <t>Clast</t>
  </si>
  <si>
    <t>Résultats</t>
  </si>
  <si>
    <t>1e T</t>
  </si>
  <si>
    <t>2e T</t>
  </si>
  <si>
    <t>3e T</t>
  </si>
  <si>
    <t>4e T</t>
  </si>
  <si>
    <t>5eT    1/2F</t>
  </si>
  <si>
    <t>6eT    F</t>
  </si>
  <si>
    <t>Résultat Final</t>
  </si>
  <si>
    <t>ETATS DES RESULTATS - Femmes</t>
  </si>
  <si>
    <t>F :</t>
  </si>
  <si>
    <t>RAPPORT DU JUGE-ARBITRE</t>
  </si>
  <si>
    <t>H</t>
  </si>
  <si>
    <t>F</t>
  </si>
  <si>
    <t>Juge Arbitre :</t>
  </si>
  <si>
    <t>Nb d'engagés :</t>
  </si>
  <si>
    <t>Total</t>
  </si>
  <si>
    <t xml:space="preserve">NC </t>
  </si>
  <si>
    <t>1 N</t>
  </si>
  <si>
    <t>Hommes :</t>
  </si>
  <si>
    <t>Femmes :</t>
  </si>
  <si>
    <t>COMPTE RENDU :</t>
  </si>
  <si>
    <t>Entrez le nombre de courts disponibles</t>
  </si>
  <si>
    <t>Entrez les horaires</t>
  </si>
  <si>
    <t>Nb de courts occupés</t>
  </si>
  <si>
    <t>J</t>
  </si>
  <si>
    <t>Libre</t>
  </si>
  <si>
    <t>V</t>
  </si>
  <si>
    <t>S</t>
  </si>
  <si>
    <t>D</t>
  </si>
  <si>
    <t>RESPECTEZ LE FORMAT DES JOURS ET HEURES</t>
  </si>
  <si>
    <t>ATTENTION à reporter sur la feuille de score des horaires identiques à ceux de cette feuille</t>
  </si>
  <si>
    <r>
      <t>FORMAT heure, exemple: 9:45 (utiliser</t>
    </r>
    <r>
      <rPr>
        <b/>
        <sz val="10"/>
        <rFont val="Arial"/>
        <family val="2"/>
      </rPr>
      <t xml:space="preserve"> ' : ' </t>
    </r>
    <r>
      <rPr>
        <sz val="8"/>
        <rFont val="Arial"/>
        <family val="2"/>
      </rPr>
      <t>entre l'heure et les minutes)</t>
    </r>
  </si>
  <si>
    <t>J = Jour ; les jours peuvent être changés Ex : J pour Jeudi…; toujours respecter le même format d'écriture.</t>
  </si>
  <si>
    <t>AIDE</t>
  </si>
  <si>
    <t>Pour vous déplacer dans les cellules actives, utilisez la touche tab</t>
  </si>
  <si>
    <t>LISTE DES PARTICIPANTS :</t>
  </si>
  <si>
    <t>LISTE_HOMMES - LISTE_FEMMES</t>
  </si>
  <si>
    <t>Entrez les données en respectant scrupuleusement leurs emplacements :</t>
  </si>
  <si>
    <t>N° de licence</t>
  </si>
  <si>
    <t>Rang National</t>
  </si>
  <si>
    <t xml:space="preserve">Vous pouvez importez les données par un simple copier/coller </t>
  </si>
  <si>
    <t>Les champs nom, prenom, classement et rang sont indispensables</t>
  </si>
  <si>
    <t>Ne dépassez pas les 64 joueurs</t>
  </si>
  <si>
    <r>
      <t xml:space="preserve">Effectuez un tri par le rang en cliquant sur le bouton : </t>
    </r>
    <r>
      <rPr>
        <b/>
        <sz val="8"/>
        <rFont val="Arial"/>
        <family val="2"/>
      </rPr>
      <t>votre tableau est automatique fait</t>
    </r>
  </si>
  <si>
    <t>TABLEAUX :</t>
  </si>
  <si>
    <t>TABLEAU_H - TABLEAU_F</t>
  </si>
  <si>
    <t>Cliquez sur un des boutons pour atteindre la partie de tableau souhaitée</t>
  </si>
  <si>
    <t>Tab géné H - Tab géné F</t>
  </si>
  <si>
    <t>Tableau présenté au format "ascenseur"</t>
  </si>
  <si>
    <t>Devant la diversité du type d'imprimantes, l'utilisateur reste maître du paramétrage et de la mise en page.</t>
  </si>
  <si>
    <t>CES FEUILLES NE SONT PAS PROTÉGÉES, ATTENTION A NE PAS EFFACER LES FORMULES</t>
  </si>
  <si>
    <t>SCORE / RÉSULTATS :</t>
  </si>
  <si>
    <t>SCORE_H / SCORE_F</t>
  </si>
  <si>
    <t>Horaires :</t>
  </si>
  <si>
    <t>Dans la colonne A (ou 1) inscrivez les horaires que vous programmez au format jhh:mm</t>
  </si>
  <si>
    <t>Exemple : V10:00 (Vendredi 10h00) ou S15:45 (Samedi 15:45)</t>
  </si>
  <si>
    <t>Ces horaires s'inscriront automatiquement sur les tableaux.</t>
  </si>
  <si>
    <t>Jeux :</t>
  </si>
  <si>
    <t>La colonne à gauche du / correspond aux résultats des joueurs inscrits colonne B (ou 2)</t>
  </si>
  <si>
    <t>La colonne à droite du / correspond aux résultats des joueurs inscrits colonne D (ou 4)</t>
  </si>
  <si>
    <t xml:space="preserve">Inscrivez les résultats des jeux dans ces 2 colonnes </t>
  </si>
  <si>
    <t>Exemple :</t>
  </si>
  <si>
    <t xml:space="preserve"> 3 / 1</t>
  </si>
  <si>
    <t>Après validation, le vainqueur et le perdant s'inscrivent respectivement colonne I (ou 9) et K (ou 11)</t>
  </si>
  <si>
    <t>En cas d'erreur, ?? ou XX apparaissent dans les colonnes I, J et K</t>
  </si>
  <si>
    <t>Tableau ne comporte pas 64 joueurs :</t>
  </si>
  <si>
    <t>mettez 3 dans la colonne B ou D du joueur n'ayant pas d'adversaire.</t>
  </si>
  <si>
    <t>Il sera automatiquement inscrit pour le tour suivant.</t>
  </si>
  <si>
    <t>Cas de Forfait :</t>
  </si>
  <si>
    <t>Tapez F dans la cellule de colonne B ou D du joueur forfait et 3 dans l'autre cellule de colonne D ou B</t>
  </si>
  <si>
    <t>Score :</t>
  </si>
  <si>
    <t>Tapez dans cette colonne les scores de type 9/2 9/4 9/6, ils apparaîtront dans le tableau, en dessous des joueurs gagnants.</t>
  </si>
  <si>
    <t>Si vous souhaitez inscrire le score sous forme 3/1, tapez _3/1</t>
  </si>
  <si>
    <t>ETAT DES RÉSULTATS :</t>
  </si>
  <si>
    <t>ETAT_H - ETAT_F</t>
  </si>
  <si>
    <t>Inscrivez le nom du tournoi, la date, le n° de l'association, la ligue, la dotation et le nom du juge arbitre</t>
  </si>
  <si>
    <t>Ces informations seront automatiquement reportées sur le rapport du juge arbitre.</t>
  </si>
  <si>
    <t>RAPPORT :</t>
  </si>
  <si>
    <t>Cliquez dans le cadre sous " Compte rendu " et tapez votre rapport</t>
  </si>
  <si>
    <t>HORAIRES :</t>
  </si>
  <si>
    <t xml:space="preserve">RESPECTEZ LE FORMAT DES JOURS ET HEURES : </t>
  </si>
  <si>
    <t>1ère lettre du jour en majuscule : exemple : vendredi = V</t>
  </si>
  <si>
    <t>Horaires format hh:mm : exemple 15:45</t>
  </si>
  <si>
    <r>
      <t>Utiliser</t>
    </r>
    <r>
      <rPr>
        <b/>
        <sz val="10"/>
        <rFont val="Arial"/>
        <family val="2"/>
      </rPr>
      <t xml:space="preserve"> ' : ' </t>
    </r>
    <r>
      <rPr>
        <sz val="8"/>
        <rFont val="Arial"/>
        <family val="2"/>
      </rPr>
      <t>entre l'heure et les minutes</t>
    </r>
  </si>
  <si>
    <t>ATTENTION à reporter sur la feuille de score des horaires identiques à ceux de la feuille HORAIRES</t>
  </si>
  <si>
    <t>APPLICATION GRATUITE SANS ASSISTANCE</t>
  </si>
  <si>
    <t>CODE Classement : (colonne Cl.) :</t>
  </si>
  <si>
    <t>HOMMES : Places de 17 à 32</t>
  </si>
  <si>
    <t>Copyright TM 2001</t>
  </si>
  <si>
    <t>FEMMES : Places de 17 à 32</t>
  </si>
  <si>
    <r>
      <t xml:space="preserve">1I 1N 2A 2B 2C 2D 3A 3B 3C 3D 4A 4B 4C 4D NC </t>
    </r>
    <r>
      <rPr>
        <i/>
        <sz val="10"/>
        <rFont val="Arial"/>
        <family val="2"/>
      </rPr>
      <t>en majuscule</t>
    </r>
  </si>
  <si>
    <r>
      <t xml:space="preserve">En cas de joueur étranger assimilé mettre le clas. correspondant au rang </t>
    </r>
    <r>
      <rPr>
        <sz val="10"/>
        <rFont val="Arial"/>
        <family val="2"/>
      </rPr>
      <t>Ex: Ass 15 &gt; 1N15</t>
    </r>
  </si>
  <si>
    <r>
      <t xml:space="preserve">En cas de joueuse étrangère assimilée mettre le clas. correspondant au rang </t>
    </r>
    <r>
      <rPr>
        <sz val="10"/>
        <rFont val="Arial"/>
        <family val="2"/>
      </rPr>
      <t>Ex: Ass 15 &gt; 1N15</t>
    </r>
  </si>
  <si>
    <t>N° de l'ass. organisatrice :</t>
  </si>
  <si>
    <t>Envoi Email : ne pas changer le nom de l'application ( Tableau.xls)</t>
  </si>
  <si>
    <t>Copyright TM 2003</t>
  </si>
  <si>
    <t>DANIEL</t>
  </si>
  <si>
    <t>QUILLET</t>
  </si>
  <si>
    <t>PIRQUIN</t>
  </si>
  <si>
    <t>Sandrine</t>
  </si>
  <si>
    <t>Christelle</t>
  </si>
  <si>
    <t>Christine</t>
  </si>
  <si>
    <t>Pascale</t>
  </si>
  <si>
    <t>Véronique</t>
  </si>
  <si>
    <t>JAN</t>
  </si>
  <si>
    <t>BERNARD</t>
  </si>
  <si>
    <t>CALLOCH</t>
  </si>
  <si>
    <t>BARRAIS</t>
  </si>
  <si>
    <t>DELAUNAY</t>
  </si>
  <si>
    <t>CHESNEAU</t>
  </si>
  <si>
    <t>LE BONHOMME</t>
  </si>
  <si>
    <t>TANGUY</t>
  </si>
  <si>
    <t>VERCHERE</t>
  </si>
  <si>
    <t>BONTEMPS</t>
  </si>
  <si>
    <t>CABARET</t>
  </si>
  <si>
    <t>GILIS</t>
  </si>
  <si>
    <t>COMBOT</t>
  </si>
  <si>
    <t>Xavier</t>
  </si>
  <si>
    <t>Bruno</t>
  </si>
  <si>
    <t>Laurent</t>
  </si>
  <si>
    <t>Lionel</t>
  </si>
  <si>
    <t>Gilles</t>
  </si>
  <si>
    <t>Christophe</t>
  </si>
  <si>
    <t>Dominique</t>
  </si>
  <si>
    <t>Yves</t>
  </si>
  <si>
    <t>Eric</t>
  </si>
  <si>
    <t>Didier</t>
  </si>
  <si>
    <t>Yannick</t>
  </si>
  <si>
    <t>Philippe</t>
  </si>
  <si>
    <t>Pierre</t>
  </si>
  <si>
    <t xml:space="preserve">LECUE </t>
  </si>
  <si>
    <t xml:space="preserve">DURANTON </t>
  </si>
  <si>
    <t xml:space="preserve">QUERNEC </t>
  </si>
  <si>
    <t>Stéphanie</t>
  </si>
  <si>
    <t>2854233A</t>
  </si>
  <si>
    <t>2604937W</t>
  </si>
  <si>
    <t>2569590Z</t>
  </si>
  <si>
    <t>2616377Q</t>
  </si>
  <si>
    <t>2083295Q</t>
  </si>
  <si>
    <t xml:space="preserve">LEFEVRE </t>
  </si>
  <si>
    <t>Joris</t>
  </si>
  <si>
    <t>Gwénaël</t>
  </si>
  <si>
    <t>Frédérick</t>
  </si>
  <si>
    <t>LE DOUARIN</t>
  </si>
  <si>
    <t>ONBASIOGLU</t>
  </si>
  <si>
    <t>1218287I</t>
  </si>
  <si>
    <t>1551721B</t>
  </si>
  <si>
    <t>1545540R</t>
  </si>
  <si>
    <t>1081278U</t>
  </si>
  <si>
    <t>1359005R</t>
  </si>
  <si>
    <t>1710292J</t>
  </si>
  <si>
    <t>1315947F</t>
  </si>
  <si>
    <t>1858693Q</t>
  </si>
  <si>
    <t>1146237Q</t>
  </si>
  <si>
    <t>1479387K</t>
  </si>
  <si>
    <t>1637243A</t>
  </si>
  <si>
    <t>1258770D</t>
  </si>
  <si>
    <t>1205160D</t>
  </si>
  <si>
    <t>1926548V</t>
  </si>
  <si>
    <t>1180297U</t>
  </si>
  <si>
    <t>11/9 11/3 11/4</t>
  </si>
  <si>
    <t>11/4 11/4 11/3</t>
  </si>
  <si>
    <t>11/7 5/11 11/2 12/10</t>
  </si>
  <si>
    <t>10/12 11/611/4 11/2</t>
  </si>
  <si>
    <t>4/11 7/11 3/11</t>
  </si>
  <si>
    <t>11/811/6 11/2</t>
  </si>
  <si>
    <t>11/6 11/4 11/5</t>
  </si>
  <si>
    <t>11/5 11/8 11/3</t>
  </si>
  <si>
    <t>11/3 11/7 11/5</t>
  </si>
  <si>
    <t>11/5 9/11 11/7 11/3</t>
  </si>
  <si>
    <t>20/18 7/11 7/11 9/11</t>
  </si>
  <si>
    <t>11/6 9/11 11/7 11/6</t>
  </si>
  <si>
    <t>11/6 11/9 11/4</t>
  </si>
  <si>
    <t>10/12 11/13 11/7 7/11</t>
  </si>
  <si>
    <t>11/3 11/7 11/1</t>
  </si>
  <si>
    <t>12/10 6/11 11/6 11/6</t>
  </si>
  <si>
    <t>11/4 6/11 11/4 11/6 10/12</t>
  </si>
  <si>
    <t>11/8 11/5 11/7</t>
  </si>
  <si>
    <t>5/11 8/11 11/8 11/9 7/11</t>
  </si>
  <si>
    <t>11/2 11/8 4/11 3/11 11/6</t>
  </si>
  <si>
    <t>11/7 11/7 15/13</t>
  </si>
  <si>
    <t>9/11 8/11 11/4 11/9 11/2</t>
  </si>
  <si>
    <t>6/11 7/11 2/11</t>
  </si>
  <si>
    <t>11/5 11/8 12/10</t>
  </si>
  <si>
    <t>13/11 11/8 9/11 11/6</t>
  </si>
  <si>
    <t>2/11 11/8 9/11 3/11</t>
  </si>
  <si>
    <t>11/4 11/5 11/7</t>
  </si>
  <si>
    <t>11/0 11/2 11/4</t>
  </si>
  <si>
    <t xml:space="preserve">11/6 10/12 11/8 11/3 </t>
  </si>
  <si>
    <t>8/11 6/11 7/11</t>
  </si>
  <si>
    <t>11/7 11/7 11/9</t>
  </si>
  <si>
    <t>9/11 11/612/10 11/7</t>
  </si>
  <si>
    <t>9/11 11/9 11/3 9/11 5/11</t>
  </si>
  <si>
    <t>1703328E</t>
  </si>
  <si>
    <t>4/11 6/11 11/6 7/11</t>
  </si>
  <si>
    <t>11/8 11/9 12/10</t>
  </si>
  <si>
    <t>11/4 6/11 11/9 11/6</t>
  </si>
  <si>
    <t>_8/11 11/6 11/7 11/6</t>
  </si>
  <si>
    <t>open ASL</t>
  </si>
  <si>
    <t>27 &amp; 28/02/2010</t>
  </si>
  <si>
    <t>bretagne</t>
  </si>
  <si>
    <t>lots</t>
  </si>
  <si>
    <t>Paquemar Jean luc - DELAUNAY Yannick</t>
  </si>
  <si>
    <t>jean luc Paquemar - Delaunay Yannick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</si>
</sst>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0_ ;[Red]\-0\ "/>
    <numFmt numFmtId="174" formatCode="h:mm"/>
    <numFmt numFmtId="175" formatCode="d\ mmmm\ yyyy"/>
    <numFmt numFmtId="176" formatCode="#,##0.000\ &quot;F&quot;;[Red]\-#,##0.000\ &quot;F&quot;"/>
    <numFmt numFmtId="177" formatCode="#,##0.0\ &quot;F&quot;;[Red]\-#,##0.0\ &quot;F&quot;"/>
    <numFmt numFmtId="178" formatCode="&quot;Vrai&quot;;&quot;Vrai&quot;;&quot;Faux&quot;"/>
    <numFmt numFmtId="179" formatCode="&quot;Actif&quot;;&quot;Actif&quot;;&quot;Inactif&quot;"/>
    <numFmt numFmtId="180" formatCode="d\-mmm\-yyyy"/>
    <numFmt numFmtId="181" formatCode="0\-00\-00\-00\-00000"/>
  </numFmts>
  <fonts count="65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Comic Sans MS"/>
      <family val="0"/>
    </font>
    <font>
      <b/>
      <sz val="16"/>
      <color indexed="8"/>
      <name val="Comic Sans MS"/>
      <family val="0"/>
    </font>
    <font>
      <sz val="10"/>
      <name val="Comic Sans MS"/>
      <family val="0"/>
    </font>
    <font>
      <b/>
      <sz val="10"/>
      <name val="Arial"/>
      <family val="0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u val="single"/>
      <sz val="8"/>
      <color indexed="8"/>
      <name val="Arial Narrow"/>
      <family val="2"/>
    </font>
    <font>
      <sz val="12"/>
      <name val="Comic Sans MS"/>
      <family val="0"/>
    </font>
    <font>
      <b/>
      <sz val="14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Helv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Helv"/>
      <family val="0"/>
    </font>
    <font>
      <b/>
      <sz val="10"/>
      <color indexed="12"/>
      <name val="Arial"/>
      <family val="2"/>
    </font>
    <font>
      <i/>
      <sz val="8"/>
      <color indexed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8"/>
      <name val="Arial Black"/>
      <family val="2"/>
    </font>
    <font>
      <sz val="8"/>
      <name val="Arial Black"/>
      <family val="2"/>
    </font>
    <font>
      <sz val="8"/>
      <color indexed="8"/>
      <name val="Arial Black"/>
      <family val="2"/>
    </font>
    <font>
      <b/>
      <sz val="8"/>
      <name val="Arial Black"/>
      <family val="2"/>
    </font>
    <font>
      <b/>
      <sz val="12"/>
      <color indexed="4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10"/>
      <color indexed="8"/>
      <name val="Comic Sans MS"/>
      <family val="0"/>
    </font>
    <font>
      <i/>
      <sz val="10"/>
      <name val="Arial"/>
      <family val="2"/>
    </font>
    <font>
      <b/>
      <sz val="48"/>
      <name val="Wingdings 2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6"/>
      <color indexed="12"/>
      <name val="Helv"/>
      <family val="0"/>
    </font>
    <font>
      <u val="single"/>
      <sz val="6"/>
      <color indexed="20"/>
      <name val="Helv"/>
      <family val="0"/>
    </font>
    <font>
      <sz val="8"/>
      <color indexed="8"/>
      <name val="Hel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6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0" fillId="21" borderId="3" applyNumberFormat="0" applyFont="0" applyAlignment="0" applyProtection="0"/>
    <xf numFmtId="0" fontId="52" fillId="7" borderId="1" applyNumberFormat="0" applyAlignment="0" applyProtection="0"/>
    <xf numFmtId="0" fontId="50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2" fontId="5" fillId="0" borderId="0">
      <alignment horizontal="center"/>
      <protection/>
    </xf>
    <xf numFmtId="9" fontId="4" fillId="0" borderId="0" applyFont="0" applyFill="0" applyBorder="0" applyAlignment="0" applyProtection="0"/>
    <xf numFmtId="0" fontId="49" fillId="4" borderId="0" applyNumberFormat="0" applyBorder="0" applyAlignment="0" applyProtection="0"/>
    <xf numFmtId="0" fontId="53" fillId="20" borderId="4" applyNumberFormat="0" applyAlignment="0" applyProtection="0"/>
    <xf numFmtId="0" fontId="5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6" fillId="23" borderId="9" applyNumberFormat="0" applyAlignment="0" applyProtection="0"/>
  </cellStyleXfs>
  <cellXfs count="346">
    <xf numFmtId="172" fontId="0" fillId="0" borderId="0" xfId="0" applyAlignment="1">
      <alignment/>
    </xf>
    <xf numFmtId="172" fontId="6" fillId="0" borderId="0" xfId="0" applyFont="1" applyAlignment="1" applyProtection="1">
      <alignment/>
      <protection hidden="1"/>
    </xf>
    <xf numFmtId="172" fontId="10" fillId="0" borderId="0" xfId="0" applyFont="1" applyAlignment="1" applyProtection="1">
      <alignment/>
      <protection hidden="1"/>
    </xf>
    <xf numFmtId="172" fontId="11" fillId="0" borderId="0" xfId="0" applyFont="1" applyAlignment="1" applyProtection="1">
      <alignment horizontal="right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72" fontId="6" fillId="0" borderId="10" xfId="0" applyFont="1" applyBorder="1" applyAlignment="1" applyProtection="1">
      <alignment horizontal="center"/>
      <protection hidden="1"/>
    </xf>
    <xf numFmtId="172" fontId="6" fillId="0" borderId="0" xfId="0" applyFont="1" applyBorder="1" applyAlignment="1" applyProtection="1">
      <alignment horizontal="center"/>
      <protection hidden="1"/>
    </xf>
    <xf numFmtId="172" fontId="0" fillId="0" borderId="0" xfId="0" applyAlignment="1" applyProtection="1">
      <alignment/>
      <protection hidden="1"/>
    </xf>
    <xf numFmtId="172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 locked="0"/>
    </xf>
    <xf numFmtId="172" fontId="6" fillId="0" borderId="0" xfId="0" applyNumberFormat="1" applyFont="1" applyBorder="1" applyAlignment="1" applyProtection="1">
      <alignment/>
      <protection locked="0"/>
    </xf>
    <xf numFmtId="172" fontId="11" fillId="0" borderId="0" xfId="0" applyNumberFormat="1" applyFont="1" applyAlignment="1" applyProtection="1">
      <alignment horizontal="center"/>
      <protection/>
    </xf>
    <xf numFmtId="172" fontId="6" fillId="0" borderId="0" xfId="0" applyNumberFormat="1" applyFont="1" applyBorder="1" applyAlignment="1" applyProtection="1">
      <alignment/>
      <protection/>
    </xf>
    <xf numFmtId="172" fontId="6" fillId="0" borderId="11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 horizontal="center"/>
      <protection/>
    </xf>
    <xf numFmtId="172" fontId="6" fillId="0" borderId="12" xfId="0" applyNumberFormat="1" applyFont="1" applyBorder="1" applyAlignment="1" applyProtection="1">
      <alignment/>
      <protection/>
    </xf>
    <xf numFmtId="172" fontId="6" fillId="0" borderId="11" xfId="0" applyNumberFormat="1" applyFont="1" applyBorder="1" applyAlignment="1" applyProtection="1">
      <alignment/>
      <protection locked="0"/>
    </xf>
    <xf numFmtId="172" fontId="11" fillId="0" borderId="0" xfId="0" applyNumberFormat="1" applyFont="1" applyFill="1" applyAlignment="1" applyProtection="1">
      <alignment horizontal="center"/>
      <protection/>
    </xf>
    <xf numFmtId="172" fontId="6" fillId="0" borderId="0" xfId="0" applyFont="1" applyFill="1" applyBorder="1" applyAlignment="1" applyProtection="1">
      <alignment/>
      <protection hidden="1"/>
    </xf>
    <xf numFmtId="172" fontId="10" fillId="0" borderId="0" xfId="0" applyFont="1" applyFill="1" applyBorder="1" applyAlignment="1" applyProtection="1">
      <alignment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72" fontId="6" fillId="0" borderId="0" xfId="0" applyFont="1" applyFill="1" applyBorder="1" applyAlignment="1" applyProtection="1">
      <alignment horizontal="center"/>
      <protection hidden="1"/>
    </xf>
    <xf numFmtId="172" fontId="6" fillId="0" borderId="0" xfId="0" applyFont="1" applyFill="1" applyBorder="1" applyAlignment="1" applyProtection="1">
      <alignment horizontal="right"/>
      <protection hidden="1"/>
    </xf>
    <xf numFmtId="172" fontId="11" fillId="0" borderId="0" xfId="0" applyFont="1" applyAlignment="1" applyProtection="1">
      <alignment horizontal="center"/>
      <protection/>
    </xf>
    <xf numFmtId="172" fontId="6" fillId="0" borderId="0" xfId="0" applyFont="1" applyAlignment="1" applyProtection="1">
      <alignment/>
      <protection/>
    </xf>
    <xf numFmtId="172" fontId="6" fillId="0" borderId="0" xfId="0" applyFont="1" applyAlignment="1" applyProtection="1">
      <alignment horizontal="center"/>
      <protection/>
    </xf>
    <xf numFmtId="172" fontId="6" fillId="0" borderId="0" xfId="0" applyFont="1" applyAlignment="1" applyProtection="1">
      <alignment/>
      <protection locked="0"/>
    </xf>
    <xf numFmtId="172" fontId="6" fillId="0" borderId="0" xfId="0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center"/>
      <protection hidden="1"/>
    </xf>
    <xf numFmtId="172" fontId="6" fillId="0" borderId="0" xfId="0" applyFont="1" applyAlignment="1" applyProtection="1">
      <alignment horizontal="center"/>
      <protection hidden="1"/>
    </xf>
    <xf numFmtId="172" fontId="6" fillId="0" borderId="0" xfId="0" applyFont="1" applyAlignment="1" applyProtection="1">
      <alignment horizontal="center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7" fillId="0" borderId="0" xfId="0" applyFont="1" applyAlignment="1" applyProtection="1">
      <alignment horizontal="left"/>
      <protection hidden="1"/>
    </xf>
    <xf numFmtId="172" fontId="7" fillId="0" borderId="13" xfId="0" applyFont="1" applyBorder="1" applyAlignment="1" applyProtection="1">
      <alignment horizontal="center"/>
      <protection hidden="1"/>
    </xf>
    <xf numFmtId="172" fontId="7" fillId="0" borderId="0" xfId="0" applyFont="1" applyBorder="1" applyAlignment="1" applyProtection="1">
      <alignment horizontal="center"/>
      <protection hidden="1"/>
    </xf>
    <xf numFmtId="172" fontId="7" fillId="0" borderId="0" xfId="0" applyFont="1" applyAlignment="1" applyProtection="1">
      <alignment horizontal="left" vertical="center"/>
      <protection hidden="1"/>
    </xf>
    <xf numFmtId="172" fontId="7" fillId="0" borderId="14" xfId="0" applyFont="1" applyBorder="1" applyAlignment="1" applyProtection="1">
      <alignment horizontal="center" vertical="center"/>
      <protection hidden="1"/>
    </xf>
    <xf numFmtId="172" fontId="7" fillId="0" borderId="14" xfId="0" applyFont="1" applyBorder="1" applyAlignment="1" applyProtection="1">
      <alignment horizontal="center" vertical="center" wrapText="1"/>
      <protection hidden="1"/>
    </xf>
    <xf numFmtId="172" fontId="7" fillId="0" borderId="15" xfId="0" applyFont="1" applyBorder="1" applyAlignment="1" applyProtection="1">
      <alignment horizontal="center" vertical="center" wrapText="1"/>
      <protection hidden="1"/>
    </xf>
    <xf numFmtId="172" fontId="7" fillId="0" borderId="16" xfId="0" applyFont="1" applyBorder="1" applyAlignment="1" applyProtection="1">
      <alignment horizontal="center" vertical="center" wrapText="1"/>
      <protection hidden="1"/>
    </xf>
    <xf numFmtId="172" fontId="7" fillId="0" borderId="0" xfId="0" applyFont="1" applyBorder="1" applyAlignment="1" applyProtection="1">
      <alignment horizontal="center" vertical="center" wrapText="1"/>
      <protection hidden="1"/>
    </xf>
    <xf numFmtId="16" fontId="7" fillId="0" borderId="0" xfId="0" applyNumberFormat="1" applyFont="1" applyAlignment="1" applyProtection="1">
      <alignment horizontal="left"/>
      <protection hidden="1"/>
    </xf>
    <xf numFmtId="172" fontId="7" fillId="0" borderId="0" xfId="0" applyFont="1" applyAlignment="1" applyProtection="1">
      <alignment horizontal="left"/>
      <protection hidden="1"/>
    </xf>
    <xf numFmtId="172" fontId="7" fillId="0" borderId="0" xfId="0" applyFont="1" applyFill="1" applyBorder="1" applyAlignment="1" applyProtection="1">
      <alignment horizontal="left"/>
      <protection hidden="1"/>
    </xf>
    <xf numFmtId="172" fontId="8" fillId="0" borderId="0" xfId="0" applyFont="1" applyFill="1" applyBorder="1" applyAlignment="1" applyProtection="1">
      <alignment horizontal="left"/>
      <protection hidden="1"/>
    </xf>
    <xf numFmtId="172" fontId="7" fillId="0" borderId="0" xfId="0" applyFont="1" applyFill="1" applyBorder="1" applyAlignment="1" applyProtection="1">
      <alignment horizontal="center"/>
      <protection hidden="1"/>
    </xf>
    <xf numFmtId="172" fontId="7" fillId="0" borderId="0" xfId="0" applyFont="1" applyFill="1" applyBorder="1" applyAlignment="1" applyProtection="1">
      <alignment horizontal="left" vertical="center"/>
      <protection hidden="1"/>
    </xf>
    <xf numFmtId="172" fontId="7" fillId="0" borderId="0" xfId="0" applyFont="1" applyFill="1" applyBorder="1" applyAlignment="1" applyProtection="1">
      <alignment horizontal="center" vertical="center"/>
      <protection hidden="1"/>
    </xf>
    <xf numFmtId="172" fontId="7" fillId="0" borderId="0" xfId="0" applyFont="1" applyFill="1" applyBorder="1" applyAlignment="1" applyProtection="1">
      <alignment horizontal="center" vertical="center" wrapText="1"/>
      <protection hidden="1"/>
    </xf>
    <xf numFmtId="16" fontId="7" fillId="0" borderId="0" xfId="0" applyNumberFormat="1" applyFont="1" applyFill="1" applyBorder="1" applyAlignment="1" applyProtection="1">
      <alignment horizontal="left"/>
      <protection hidden="1"/>
    </xf>
    <xf numFmtId="172" fontId="7" fillId="0" borderId="0" xfId="0" applyFont="1" applyFill="1" applyBorder="1" applyAlignment="1" applyProtection="1">
      <alignment horizontal="left"/>
      <protection hidden="1"/>
    </xf>
    <xf numFmtId="172" fontId="11" fillId="0" borderId="0" xfId="0" applyNumberFormat="1" applyFont="1" applyAlignment="1" applyProtection="1">
      <alignment horizontal="center"/>
      <protection hidden="1"/>
    </xf>
    <xf numFmtId="172" fontId="6" fillId="0" borderId="11" xfId="0" applyNumberFormat="1" applyFont="1" applyBorder="1" applyAlignment="1" applyProtection="1">
      <alignment/>
      <protection hidden="1"/>
    </xf>
    <xf numFmtId="172" fontId="6" fillId="0" borderId="0" xfId="0" applyNumberFormat="1" applyFont="1" applyBorder="1" applyAlignment="1" applyProtection="1">
      <alignment horizontal="left"/>
      <protection hidden="1"/>
    </xf>
    <xf numFmtId="172" fontId="6" fillId="0" borderId="0" xfId="0" applyNumberFormat="1" applyFont="1" applyBorder="1" applyAlignment="1" applyProtection="1">
      <alignment/>
      <protection hidden="1"/>
    </xf>
    <xf numFmtId="172" fontId="6" fillId="0" borderId="12" xfId="0" applyNumberFormat="1" applyFont="1" applyBorder="1" applyAlignment="1" applyProtection="1">
      <alignment/>
      <protection hidden="1"/>
    </xf>
    <xf numFmtId="172" fontId="6" fillId="0" borderId="0" xfId="0" applyNumberFormat="1" applyFont="1" applyAlignment="1" applyProtection="1">
      <alignment/>
      <protection hidden="1"/>
    </xf>
    <xf numFmtId="172" fontId="11" fillId="0" borderId="0" xfId="0" applyNumberFormat="1" applyFont="1" applyAlignment="1" applyProtection="1">
      <alignment horizontal="right"/>
      <protection hidden="1"/>
    </xf>
    <xf numFmtId="172" fontId="11" fillId="0" borderId="0" xfId="0" applyNumberFormat="1" applyFont="1" applyAlignment="1" applyProtection="1">
      <alignment/>
      <protection hidden="1"/>
    </xf>
    <xf numFmtId="172" fontId="11" fillId="0" borderId="0" xfId="0" applyNumberFormat="1" applyFont="1" applyBorder="1" applyAlignment="1" applyProtection="1">
      <alignment horizontal="right"/>
      <protection hidden="1"/>
    </xf>
    <xf numFmtId="172" fontId="11" fillId="0" borderId="0" xfId="0" applyNumberFormat="1" applyFont="1" applyBorder="1" applyAlignment="1" applyProtection="1">
      <alignment/>
      <protection hidden="1"/>
    </xf>
    <xf numFmtId="172" fontId="6" fillId="0" borderId="0" xfId="0" applyFont="1" applyAlignment="1" applyProtection="1">
      <alignment/>
      <protection hidden="1"/>
    </xf>
    <xf numFmtId="172" fontId="11" fillId="0" borderId="17" xfId="0" applyNumberFormat="1" applyFont="1" applyBorder="1" applyAlignment="1" applyProtection="1">
      <alignment horizontal="center"/>
      <protection hidden="1"/>
    </xf>
    <xf numFmtId="172" fontId="6" fillId="0" borderId="18" xfId="0" applyNumberFormat="1" applyFont="1" applyBorder="1" applyAlignment="1" applyProtection="1">
      <alignment/>
      <protection hidden="1"/>
    </xf>
    <xf numFmtId="172" fontId="6" fillId="0" borderId="19" xfId="0" applyNumberFormat="1" applyFont="1" applyBorder="1" applyAlignment="1" applyProtection="1">
      <alignment/>
      <protection hidden="1"/>
    </xf>
    <xf numFmtId="172" fontId="6" fillId="0" borderId="20" xfId="0" applyNumberFormat="1" applyFont="1" applyBorder="1" applyAlignment="1" applyProtection="1">
      <alignment/>
      <protection hidden="1"/>
    </xf>
    <xf numFmtId="172" fontId="6" fillId="0" borderId="17" xfId="0" applyNumberFormat="1" applyFont="1" applyBorder="1" applyAlignment="1" applyProtection="1">
      <alignment/>
      <protection hidden="1"/>
    </xf>
    <xf numFmtId="172" fontId="6" fillId="0" borderId="0" xfId="0" applyFont="1" applyAlignment="1" applyProtection="1">
      <alignment horizontal="center"/>
      <protection hidden="1"/>
    </xf>
    <xf numFmtId="172" fontId="8" fillId="0" borderId="0" xfId="0" applyFont="1" applyAlignment="1" applyProtection="1">
      <alignment horizontal="left"/>
      <protection hidden="1"/>
    </xf>
    <xf numFmtId="172" fontId="9" fillId="0" borderId="0" xfId="0" applyFont="1" applyFill="1" applyAlignment="1" applyProtection="1">
      <alignment horizontal="centerContinuous"/>
      <protection hidden="1"/>
    </xf>
    <xf numFmtId="172" fontId="6" fillId="0" borderId="21" xfId="0" applyFont="1" applyBorder="1" applyAlignment="1" applyProtection="1">
      <alignment horizontal="centerContinuous"/>
      <protection hidden="1"/>
    </xf>
    <xf numFmtId="172" fontId="6" fillId="0" borderId="22" xfId="0" applyFont="1" applyBorder="1" applyAlignment="1" applyProtection="1">
      <alignment horizontal="centerContinuous"/>
      <protection hidden="1"/>
    </xf>
    <xf numFmtId="172" fontId="6" fillId="0" borderId="14" xfId="0" applyFont="1" applyBorder="1" applyAlignment="1" applyProtection="1">
      <alignment vertical="center"/>
      <protection hidden="1"/>
    </xf>
    <xf numFmtId="172" fontId="6" fillId="0" borderId="14" xfId="0" applyFont="1" applyBorder="1" applyAlignment="1" applyProtection="1">
      <alignment horizontal="center" vertical="center"/>
      <protection hidden="1"/>
    </xf>
    <xf numFmtId="172" fontId="11" fillId="0" borderId="0" xfId="0" applyFont="1" applyAlignment="1" applyProtection="1">
      <alignment/>
      <protection hidden="1"/>
    </xf>
    <xf numFmtId="172" fontId="6" fillId="0" borderId="10" xfId="0" applyFont="1" applyBorder="1" applyAlignment="1" applyProtection="1">
      <alignment/>
      <protection hidden="1"/>
    </xf>
    <xf numFmtId="1" fontId="6" fillId="0" borderId="0" xfId="0" applyNumberFormat="1" applyFont="1" applyFill="1" applyBorder="1" applyAlignment="1" applyProtection="1">
      <alignment/>
      <protection hidden="1"/>
    </xf>
    <xf numFmtId="172" fontId="9" fillId="0" borderId="0" xfId="0" applyFont="1" applyFill="1" applyBorder="1" applyAlignment="1" applyProtection="1">
      <alignment horizontal="centerContinuous"/>
      <protection hidden="1"/>
    </xf>
    <xf numFmtId="172" fontId="11" fillId="0" borderId="0" xfId="0" applyFont="1" applyFill="1" applyBorder="1" applyAlignment="1" applyProtection="1">
      <alignment horizontal="left"/>
      <protection hidden="1"/>
    </xf>
    <xf numFmtId="172" fontId="6" fillId="0" borderId="0" xfId="0" applyFont="1" applyFill="1" applyBorder="1" applyAlignment="1" applyProtection="1">
      <alignment horizontal="centerContinuous"/>
      <protection hidden="1"/>
    </xf>
    <xf numFmtId="172" fontId="6" fillId="0" borderId="0" xfId="0" applyFont="1" applyFill="1" applyBorder="1" applyAlignment="1" applyProtection="1">
      <alignment horizontal="center" vertical="center"/>
      <protection hidden="1"/>
    </xf>
    <xf numFmtId="172" fontId="6" fillId="0" borderId="0" xfId="0" applyFont="1" applyFill="1" applyBorder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horizontal="right"/>
      <protection hidden="1"/>
    </xf>
    <xf numFmtId="1" fontId="6" fillId="0" borderId="0" xfId="0" applyNumberFormat="1" applyFont="1" applyFill="1" applyBorder="1" applyAlignment="1" applyProtection="1">
      <alignment horizontal="left"/>
      <protection hidden="1"/>
    </xf>
    <xf numFmtId="1" fontId="6" fillId="0" borderId="0" xfId="52" applyNumberFormat="1" applyFont="1" applyBorder="1" applyProtection="1">
      <alignment/>
      <protection hidden="1"/>
    </xf>
    <xf numFmtId="172" fontId="6" fillId="0" borderId="0" xfId="0" applyFont="1" applyAlignment="1">
      <alignment vertical="center"/>
    </xf>
    <xf numFmtId="172" fontId="6" fillId="0" borderId="0" xfId="0" applyFont="1" applyBorder="1" applyAlignment="1">
      <alignment vertical="center"/>
    </xf>
    <xf numFmtId="172" fontId="23" fillId="0" borderId="0" xfId="0" applyNumberFormat="1" applyFont="1" applyAlignment="1" applyProtection="1">
      <alignment horizontal="center"/>
      <protection hidden="1"/>
    </xf>
    <xf numFmtId="172" fontId="23" fillId="0" borderId="0" xfId="0" applyFont="1" applyAlignment="1" applyProtection="1">
      <alignment/>
      <protection hidden="1"/>
    </xf>
    <xf numFmtId="172" fontId="23" fillId="0" borderId="11" xfId="0" applyNumberFormat="1" applyFont="1" applyBorder="1" applyAlignment="1" applyProtection="1">
      <alignment/>
      <protection hidden="1"/>
    </xf>
    <xf numFmtId="172" fontId="23" fillId="0" borderId="0" xfId="0" applyNumberFormat="1" applyFont="1" applyBorder="1" applyAlignment="1" applyProtection="1">
      <alignment/>
      <protection hidden="1"/>
    </xf>
    <xf numFmtId="172" fontId="23" fillId="0" borderId="12" xfId="0" applyNumberFormat="1" applyFont="1" applyBorder="1" applyAlignment="1" applyProtection="1">
      <alignment/>
      <protection hidden="1"/>
    </xf>
    <xf numFmtId="172" fontId="23" fillId="0" borderId="0" xfId="0" applyNumberFormat="1" applyFont="1" applyAlignment="1" applyProtection="1">
      <alignment/>
      <protection hidden="1"/>
    </xf>
    <xf numFmtId="172" fontId="6" fillId="0" borderId="0" xfId="0" applyFont="1" applyBorder="1" applyAlignment="1" applyProtection="1">
      <alignment vertical="center"/>
      <protection hidden="1"/>
    </xf>
    <xf numFmtId="172" fontId="6" fillId="0" borderId="0" xfId="0" applyFont="1" applyBorder="1" applyAlignment="1" applyProtection="1">
      <alignment horizontal="right" vertical="center"/>
      <protection hidden="1"/>
    </xf>
    <xf numFmtId="172" fontId="6" fillId="0" borderId="0" xfId="0" applyFont="1" applyBorder="1" applyAlignment="1" applyProtection="1">
      <alignment horizontal="center" vertical="center"/>
      <protection hidden="1"/>
    </xf>
    <xf numFmtId="172" fontId="6" fillId="0" borderId="0" xfId="0" applyFont="1" applyAlignment="1" applyProtection="1">
      <alignment vertical="center"/>
      <protection hidden="1"/>
    </xf>
    <xf numFmtId="172" fontId="6" fillId="0" borderId="0" xfId="0" applyFont="1" applyBorder="1" applyAlignment="1" applyProtection="1">
      <alignment horizontal="center" vertical="center"/>
      <protection/>
    </xf>
    <xf numFmtId="172" fontId="6" fillId="0" borderId="0" xfId="0" applyFont="1" applyAlignment="1" applyProtection="1">
      <alignment horizontal="center" vertical="center"/>
      <protection hidden="1"/>
    </xf>
    <xf numFmtId="1" fontId="6" fillId="0" borderId="10" xfId="0" applyNumberFormat="1" applyFont="1" applyBorder="1" applyAlignment="1" applyProtection="1">
      <alignment horizontal="left"/>
      <protection hidden="1"/>
    </xf>
    <xf numFmtId="172" fontId="6" fillId="0" borderId="23" xfId="0" applyFont="1" applyBorder="1" applyAlignment="1" applyProtection="1">
      <alignment/>
      <protection hidden="1"/>
    </xf>
    <xf numFmtId="1" fontId="6" fillId="0" borderId="23" xfId="0" applyNumberFormat="1" applyFont="1" applyBorder="1" applyAlignment="1" applyProtection="1">
      <alignment horizontal="center"/>
      <protection hidden="1"/>
    </xf>
    <xf numFmtId="1" fontId="6" fillId="0" borderId="23" xfId="0" applyNumberFormat="1" applyFont="1" applyBorder="1" applyAlignment="1" applyProtection="1">
      <alignment horizontal="left"/>
      <protection hidden="1"/>
    </xf>
    <xf numFmtId="172" fontId="6" fillId="0" borderId="23" xfId="0" applyFont="1" applyBorder="1" applyAlignment="1" applyProtection="1">
      <alignment horizontal="center"/>
      <protection hidden="1"/>
    </xf>
    <xf numFmtId="1" fontId="6" fillId="0" borderId="0" xfId="52" applyNumberFormat="1" applyFont="1" applyBorder="1" applyAlignment="1" applyProtection="1">
      <alignment horizontal="center" vertical="center"/>
      <protection hidden="1"/>
    </xf>
    <xf numFmtId="1" fontId="6" fillId="0" borderId="0" xfId="52" applyNumberFormat="1" applyFont="1" applyProtection="1">
      <alignment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52" applyFont="1" applyProtection="1">
      <alignment/>
      <protection hidden="1"/>
    </xf>
    <xf numFmtId="1" fontId="6" fillId="0" borderId="0" xfId="52" applyNumberFormat="1" applyFont="1" applyAlignment="1" applyProtection="1">
      <alignment horizontal="center" vertical="center"/>
      <protection hidden="1"/>
    </xf>
    <xf numFmtId="172" fontId="25" fillId="0" borderId="0" xfId="0" applyFont="1" applyFill="1" applyAlignment="1">
      <alignment horizontal="center"/>
    </xf>
    <xf numFmtId="172" fontId="6" fillId="0" borderId="0" xfId="0" applyFont="1" applyAlignment="1" applyProtection="1">
      <alignment vertical="center"/>
      <protection/>
    </xf>
    <xf numFmtId="172" fontId="20" fillId="0" borderId="0" xfId="0" applyFont="1" applyBorder="1" applyAlignment="1" applyProtection="1">
      <alignment horizontal="center" vertical="center"/>
      <protection/>
    </xf>
    <xf numFmtId="172" fontId="17" fillId="0" borderId="0" xfId="0" applyFont="1" applyAlignment="1" applyProtection="1">
      <alignment vertical="center"/>
      <protection/>
    </xf>
    <xf numFmtId="172" fontId="18" fillId="0" borderId="24" xfId="0" applyFont="1" applyBorder="1" applyAlignment="1" applyProtection="1">
      <alignment horizontal="left" vertical="center"/>
      <protection/>
    </xf>
    <xf numFmtId="172" fontId="18" fillId="0" borderId="25" xfId="0" applyFont="1" applyBorder="1" applyAlignment="1" applyProtection="1">
      <alignment horizontal="center" vertical="center"/>
      <protection/>
    </xf>
    <xf numFmtId="172" fontId="6" fillId="0" borderId="25" xfId="0" applyFont="1" applyBorder="1" applyAlignment="1" applyProtection="1">
      <alignment vertical="center"/>
      <protection/>
    </xf>
    <xf numFmtId="172" fontId="6" fillId="0" borderId="26" xfId="0" applyFont="1" applyBorder="1" applyAlignment="1" applyProtection="1">
      <alignment vertical="center"/>
      <protection/>
    </xf>
    <xf numFmtId="172" fontId="18" fillId="24" borderId="0" xfId="0" applyFont="1" applyFill="1" applyAlignment="1" applyProtection="1">
      <alignment horizontal="center" vertical="center"/>
      <protection hidden="1"/>
    </xf>
    <xf numFmtId="172" fontId="7" fillId="0" borderId="0" xfId="0" applyFont="1" applyFill="1" applyBorder="1" applyAlignment="1" applyProtection="1">
      <alignment horizontal="right"/>
      <protection hidden="1"/>
    </xf>
    <xf numFmtId="172" fontId="27" fillId="0" borderId="0" xfId="0" applyFont="1" applyFill="1" applyAlignment="1">
      <alignment horizontal="left"/>
    </xf>
    <xf numFmtId="172" fontId="7" fillId="0" borderId="0" xfId="0" applyFont="1" applyAlignment="1">
      <alignment/>
    </xf>
    <xf numFmtId="172" fontId="7" fillId="24" borderId="0" xfId="0" applyFont="1" applyFill="1" applyAlignment="1">
      <alignment/>
    </xf>
    <xf numFmtId="172" fontId="7" fillId="0" borderId="0" xfId="0" applyFont="1" applyFill="1" applyAlignment="1">
      <alignment/>
    </xf>
    <xf numFmtId="172" fontId="7" fillId="0" borderId="0" xfId="0" applyFont="1" applyAlignment="1">
      <alignment horizontal="center"/>
    </xf>
    <xf numFmtId="172" fontId="5" fillId="0" borderId="0" xfId="0" applyFont="1" applyAlignment="1">
      <alignment/>
    </xf>
    <xf numFmtId="172" fontId="30" fillId="0" borderId="0" xfId="0" applyFont="1" applyAlignment="1">
      <alignment/>
    </xf>
    <xf numFmtId="172" fontId="6" fillId="0" borderId="0" xfId="0" applyFont="1" applyFill="1" applyAlignment="1" applyProtection="1">
      <alignment horizontal="center"/>
      <protection/>
    </xf>
    <xf numFmtId="172" fontId="6" fillId="0" borderId="11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center"/>
      <protection locked="0"/>
    </xf>
    <xf numFmtId="172" fontId="6" fillId="0" borderId="12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Alignment="1" applyProtection="1">
      <alignment horizontal="center"/>
      <protection locked="0"/>
    </xf>
    <xf numFmtId="172" fontId="6" fillId="0" borderId="11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Alignment="1" applyProtection="1">
      <alignment horizontal="center"/>
      <protection/>
    </xf>
    <xf numFmtId="172" fontId="6" fillId="0" borderId="0" xfId="0" applyFont="1" applyFill="1" applyAlignment="1" applyProtection="1">
      <alignment horizontal="center"/>
      <protection locked="0"/>
    </xf>
    <xf numFmtId="172" fontId="32" fillId="0" borderId="0" xfId="0" applyFont="1" applyAlignment="1">
      <alignment/>
    </xf>
    <xf numFmtId="172" fontId="6" fillId="0" borderId="27" xfId="0" applyFont="1" applyBorder="1" applyAlignment="1" applyProtection="1">
      <alignment horizontal="left"/>
      <protection locked="0"/>
    </xf>
    <xf numFmtId="172" fontId="6" fillId="0" borderId="19" xfId="0" applyFont="1" applyBorder="1" applyAlignment="1" applyProtection="1">
      <alignment horizontal="center"/>
      <protection locked="0"/>
    </xf>
    <xf numFmtId="174" fontId="6" fillId="0" borderId="0" xfId="0" applyNumberFormat="1" applyFont="1" applyAlignment="1" applyProtection="1">
      <alignment horizontal="center"/>
      <protection/>
    </xf>
    <xf numFmtId="174" fontId="5" fillId="0" borderId="0" xfId="0" applyNumberFormat="1" applyFont="1" applyAlignment="1" applyProtection="1">
      <alignment horizontal="center"/>
      <protection/>
    </xf>
    <xf numFmtId="174" fontId="6" fillId="0" borderId="0" xfId="0" applyNumberFormat="1" applyFont="1" applyBorder="1" applyAlignment="1" applyProtection="1">
      <alignment horizontal="center"/>
      <protection/>
    </xf>
    <xf numFmtId="174" fontId="6" fillId="0" borderId="0" xfId="0" applyNumberFormat="1" applyFont="1" applyAlignment="1" applyProtection="1">
      <alignment horizontal="center"/>
      <protection locked="0"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2" fontId="7" fillId="0" borderId="0" xfId="0" applyFont="1" applyAlignment="1">
      <alignment vertical="center" wrapText="1"/>
    </xf>
    <xf numFmtId="172" fontId="5" fillId="0" borderId="0" xfId="0" applyFont="1" applyAlignment="1" applyProtection="1">
      <alignment horizontal="center"/>
      <protection hidden="1"/>
    </xf>
    <xf numFmtId="172" fontId="31" fillId="0" borderId="28" xfId="0" applyFont="1" applyBorder="1" applyAlignment="1" applyProtection="1">
      <alignment horizontal="center"/>
      <protection hidden="1"/>
    </xf>
    <xf numFmtId="172" fontId="7" fillId="0" borderId="0" xfId="0" applyFont="1" applyAlignment="1" applyProtection="1">
      <alignment horizontal="center"/>
      <protection hidden="1"/>
    </xf>
    <xf numFmtId="172" fontId="5" fillId="8" borderId="29" xfId="0" applyFont="1" applyFill="1" applyBorder="1" applyAlignment="1" applyProtection="1">
      <alignment horizontal="center"/>
      <protection hidden="1"/>
    </xf>
    <xf numFmtId="172" fontId="7" fillId="0" borderId="30" xfId="0" applyFont="1" applyBorder="1" applyAlignment="1" applyProtection="1">
      <alignment horizontal="center"/>
      <protection locked="0"/>
    </xf>
    <xf numFmtId="174" fontId="7" fillId="0" borderId="0" xfId="0" applyNumberFormat="1" applyFont="1" applyBorder="1" applyAlignment="1" applyProtection="1">
      <alignment/>
      <protection locked="0"/>
    </xf>
    <xf numFmtId="172" fontId="7" fillId="0" borderId="0" xfId="0" applyFont="1" applyBorder="1" applyAlignment="1" applyProtection="1">
      <alignment horizontal="center"/>
      <protection locked="0"/>
    </xf>
    <xf numFmtId="172" fontId="7" fillId="0" borderId="31" xfId="0" applyFont="1" applyBorder="1" applyAlignment="1" applyProtection="1">
      <alignment horizontal="center"/>
      <protection locked="0"/>
    </xf>
    <xf numFmtId="174" fontId="7" fillId="0" borderId="32" xfId="0" applyNumberFormat="1" applyFont="1" applyBorder="1" applyAlignment="1" applyProtection="1">
      <alignment/>
      <protection locked="0"/>
    </xf>
    <xf numFmtId="172" fontId="7" fillId="0" borderId="32" xfId="0" applyFont="1" applyBorder="1" applyAlignment="1" applyProtection="1">
      <alignment horizontal="center"/>
      <protection locked="0"/>
    </xf>
    <xf numFmtId="172" fontId="7" fillId="0" borderId="33" xfId="0" applyFont="1" applyBorder="1" applyAlignment="1">
      <alignment horizontal="center"/>
    </xf>
    <xf numFmtId="172" fontId="11" fillId="0" borderId="0" xfId="0" applyNumberFormat="1" applyFont="1" applyBorder="1" applyAlignment="1" applyProtection="1">
      <alignment horizontal="left"/>
      <protection hidden="1"/>
    </xf>
    <xf numFmtId="174" fontId="6" fillId="0" borderId="0" xfId="0" applyNumberFormat="1" applyFont="1" applyBorder="1" applyAlignment="1" applyProtection="1">
      <alignment horizontal="center"/>
      <protection locked="0"/>
    </xf>
    <xf numFmtId="172" fontId="11" fillId="0" borderId="11" xfId="0" applyNumberFormat="1" applyFont="1" applyBorder="1" applyAlignment="1" applyProtection="1">
      <alignment horizontal="left"/>
      <protection hidden="1"/>
    </xf>
    <xf numFmtId="174" fontId="6" fillId="0" borderId="12" xfId="0" applyNumberFormat="1" applyFont="1" applyBorder="1" applyAlignment="1" applyProtection="1">
      <alignment horizontal="center"/>
      <protection/>
    </xf>
    <xf numFmtId="172" fontId="11" fillId="8" borderId="11" xfId="0" applyNumberFormat="1" applyFont="1" applyFill="1" applyBorder="1" applyAlignment="1" applyProtection="1">
      <alignment horizontal="left"/>
      <protection hidden="1"/>
    </xf>
    <xf numFmtId="174" fontId="11" fillId="0" borderId="11" xfId="0" applyNumberFormat="1" applyFont="1" applyFill="1" applyBorder="1" applyAlignment="1" applyProtection="1">
      <alignment horizontal="center"/>
      <protection/>
    </xf>
    <xf numFmtId="174" fontId="11" fillId="0" borderId="34" xfId="0" applyNumberFormat="1" applyFont="1" applyFill="1" applyBorder="1" applyAlignment="1" applyProtection="1">
      <alignment horizontal="center"/>
      <protection/>
    </xf>
    <xf numFmtId="172" fontId="5" fillId="0" borderId="21" xfId="0" applyFont="1" applyBorder="1" applyAlignment="1">
      <alignment horizontal="center"/>
    </xf>
    <xf numFmtId="174" fontId="5" fillId="0" borderId="34" xfId="0" applyNumberFormat="1" applyFont="1" applyBorder="1" applyAlignment="1">
      <alignment horizontal="center"/>
    </xf>
    <xf numFmtId="172" fontId="31" fillId="0" borderId="0" xfId="0" applyFont="1" applyAlignment="1">
      <alignment/>
    </xf>
    <xf numFmtId="1" fontId="11" fillId="0" borderId="35" xfId="52" applyNumberFormat="1" applyFont="1" applyBorder="1" applyAlignment="1" applyProtection="1">
      <alignment horizontal="center" vertical="center"/>
      <protection hidden="1"/>
    </xf>
    <xf numFmtId="1" fontId="11" fillId="0" borderId="11" xfId="52" applyNumberFormat="1" applyFont="1" applyBorder="1" applyAlignment="1" applyProtection="1">
      <alignment horizontal="center" vertical="center"/>
      <protection hidden="1"/>
    </xf>
    <xf numFmtId="1" fontId="11" fillId="0" borderId="18" xfId="52" applyNumberFormat="1" applyFont="1" applyBorder="1" applyAlignment="1" applyProtection="1">
      <alignment horizontal="center" vertical="center"/>
      <protection hidden="1"/>
    </xf>
    <xf numFmtId="1" fontId="6" fillId="0" borderId="27" xfId="49" applyNumberFormat="1" applyFont="1" applyBorder="1" applyAlignment="1" applyProtection="1">
      <alignment horizontal="center"/>
      <protection locked="0"/>
    </xf>
    <xf numFmtId="1" fontId="6" fillId="0" borderId="27" xfId="47" applyNumberFormat="1" applyFont="1" applyBorder="1" applyAlignment="1" applyProtection="1">
      <alignment horizontal="center"/>
      <protection locked="0"/>
    </xf>
    <xf numFmtId="174" fontId="11" fillId="0" borderId="11" xfId="0" applyNumberFormat="1" applyFont="1" applyFill="1" applyBorder="1" applyAlignment="1" applyProtection="1">
      <alignment horizontal="center"/>
      <protection locked="0"/>
    </xf>
    <xf numFmtId="174" fontId="6" fillId="0" borderId="11" xfId="0" applyNumberFormat="1" applyFont="1" applyBorder="1" applyAlignment="1" applyProtection="1">
      <alignment horizontal="center"/>
      <protection locked="0"/>
    </xf>
    <xf numFmtId="172" fontId="31" fillId="0" borderId="0" xfId="0" applyFont="1" applyAlignment="1">
      <alignment horizontal="center"/>
    </xf>
    <xf numFmtId="174" fontId="6" fillId="0" borderId="12" xfId="0" applyNumberFormat="1" applyFont="1" applyBorder="1" applyAlignment="1" applyProtection="1">
      <alignment horizontal="center"/>
      <protection locked="0"/>
    </xf>
    <xf numFmtId="172" fontId="6" fillId="0" borderId="12" xfId="0" applyNumberFormat="1" applyFont="1" applyBorder="1" applyAlignment="1" applyProtection="1">
      <alignment/>
      <protection locked="0"/>
    </xf>
    <xf numFmtId="172" fontId="6" fillId="0" borderId="12" xfId="0" applyNumberFormat="1" applyFont="1" applyFill="1" applyBorder="1" applyAlignment="1" applyProtection="1">
      <alignment horizontal="center"/>
      <protection locked="0"/>
    </xf>
    <xf numFmtId="172" fontId="31" fillId="0" borderId="0" xfId="0" applyFont="1" applyAlignment="1">
      <alignment horizontal="left"/>
    </xf>
    <xf numFmtId="172" fontId="24" fillId="0" borderId="0" xfId="0" applyNumberFormat="1" applyFont="1" applyBorder="1" applyAlignment="1" applyProtection="1">
      <alignment horizontal="centerContinuous"/>
      <protection hidden="1"/>
    </xf>
    <xf numFmtId="172" fontId="21" fillId="0" borderId="24" xfId="0" applyFont="1" applyBorder="1" applyAlignment="1" applyProtection="1">
      <alignment horizontal="centerContinuous" vertical="center"/>
      <protection/>
    </xf>
    <xf numFmtId="172" fontId="21" fillId="0" borderId="25" xfId="0" applyFont="1" applyBorder="1" applyAlignment="1" applyProtection="1">
      <alignment horizontal="centerContinuous" vertical="center"/>
      <protection/>
    </xf>
    <xf numFmtId="172" fontId="21" fillId="0" borderId="26" xfId="0" applyFont="1" applyBorder="1" applyAlignment="1" applyProtection="1">
      <alignment horizontal="centerContinuous" vertical="center"/>
      <protection/>
    </xf>
    <xf numFmtId="172" fontId="5" fillId="0" borderId="31" xfId="0" applyFont="1" applyBorder="1" applyAlignment="1">
      <alignment horizontal="centerContinuous" vertical="center" wrapText="1"/>
    </xf>
    <xf numFmtId="172" fontId="5" fillId="0" borderId="36" xfId="0" applyFont="1" applyBorder="1" applyAlignment="1">
      <alignment horizontal="centerContinuous" vertical="center" wrapText="1"/>
    </xf>
    <xf numFmtId="172" fontId="7" fillId="0" borderId="37" xfId="0" applyFont="1" applyBorder="1" applyAlignment="1">
      <alignment horizontal="centerContinuous" vertical="center" wrapText="1"/>
    </xf>
    <xf numFmtId="172" fontId="7" fillId="0" borderId="38" xfId="0" applyFont="1" applyBorder="1" applyAlignment="1">
      <alignment horizontal="centerContinuous" vertical="center" wrapText="1"/>
    </xf>
    <xf numFmtId="172" fontId="25" fillId="8" borderId="0" xfId="0" applyFont="1" applyFill="1" applyAlignment="1">
      <alignment horizontal="centerContinuous"/>
    </xf>
    <xf numFmtId="172" fontId="29" fillId="24" borderId="39" xfId="0" applyFont="1" applyFill="1" applyBorder="1" applyAlignment="1">
      <alignment horizontal="centerContinuous" vertical="center"/>
    </xf>
    <xf numFmtId="172" fontId="29" fillId="24" borderId="40" xfId="0" applyFont="1" applyFill="1" applyBorder="1" applyAlignment="1">
      <alignment horizontal="centerContinuous" vertical="center"/>
    </xf>
    <xf numFmtId="172" fontId="29" fillId="24" borderId="41" xfId="0" applyFont="1" applyFill="1" applyBorder="1" applyAlignment="1">
      <alignment horizontal="centerContinuous" vertical="center"/>
    </xf>
    <xf numFmtId="172" fontId="7" fillId="0" borderId="0" xfId="0" applyFont="1" applyAlignment="1">
      <alignment horizontal="centerContinuous"/>
    </xf>
    <xf numFmtId="172" fontId="7" fillId="0" borderId="0" xfId="0" applyFont="1" applyFill="1" applyAlignment="1">
      <alignment horizontal="centerContinuous"/>
    </xf>
    <xf numFmtId="172" fontId="6" fillId="0" borderId="0" xfId="52" applyNumberFormat="1" applyFont="1" applyProtection="1">
      <alignment/>
      <protection hidden="1"/>
    </xf>
    <xf numFmtId="172" fontId="39" fillId="0" borderId="0" xfId="0" applyFont="1" applyFill="1" applyBorder="1" applyAlignment="1" applyProtection="1">
      <alignment horizontal="right"/>
      <protection hidden="1"/>
    </xf>
    <xf numFmtId="174" fontId="6" fillId="0" borderId="32" xfId="0" applyNumberFormat="1" applyFont="1" applyBorder="1" applyAlignment="1" applyProtection="1">
      <alignment horizontal="center"/>
      <protection locked="0"/>
    </xf>
    <xf numFmtId="172" fontId="6" fillId="0" borderId="32" xfId="0" applyNumberFormat="1" applyFont="1" applyBorder="1" applyAlignment="1" applyProtection="1">
      <alignment horizontal="left"/>
      <protection hidden="1"/>
    </xf>
    <xf numFmtId="172" fontId="7" fillId="0" borderId="0" xfId="0" applyFont="1" applyAlignment="1">
      <alignment horizontal="left"/>
    </xf>
    <xf numFmtId="172" fontId="5" fillId="25" borderId="42" xfId="0" applyFont="1" applyFill="1" applyBorder="1" applyAlignment="1" applyProtection="1">
      <alignment horizontal="center" vertical="center" wrapText="1"/>
      <protection locked="0"/>
    </xf>
    <xf numFmtId="172" fontId="5" fillId="25" borderId="43" xfId="0" applyFont="1" applyFill="1" applyBorder="1" applyAlignment="1" applyProtection="1">
      <alignment horizontal="center" vertical="center" wrapText="1"/>
      <protection locked="0"/>
    </xf>
    <xf numFmtId="1" fontId="6" fillId="0" borderId="0" xfId="52" applyNumberFormat="1" applyFont="1" applyBorder="1" applyAlignment="1" applyProtection="1">
      <alignment horizontal="center"/>
      <protection hidden="1"/>
    </xf>
    <xf numFmtId="1" fontId="6" fillId="0" borderId="0" xfId="52" applyNumberFormat="1" applyFont="1" applyAlignment="1" applyProtection="1">
      <alignment horizontal="center"/>
      <protection hidden="1"/>
    </xf>
    <xf numFmtId="1" fontId="6" fillId="0" borderId="0" xfId="52" applyNumberFormat="1" applyFont="1" applyAlignment="1" applyProtection="1">
      <alignment horizontal="right"/>
      <protection hidden="1"/>
    </xf>
    <xf numFmtId="1" fontId="6" fillId="0" borderId="44" xfId="52" applyNumberFormat="1" applyFont="1" applyBorder="1" applyAlignment="1" applyProtection="1">
      <alignment horizontal="center"/>
      <protection hidden="1"/>
    </xf>
    <xf numFmtId="1" fontId="6" fillId="0" borderId="12" xfId="52" applyNumberFormat="1" applyFont="1" applyBorder="1" applyProtection="1">
      <alignment/>
      <protection hidden="1"/>
    </xf>
    <xf numFmtId="1" fontId="6" fillId="0" borderId="20" xfId="52" applyNumberFormat="1" applyFont="1" applyBorder="1" applyProtection="1">
      <alignment/>
      <protection hidden="1"/>
    </xf>
    <xf numFmtId="174" fontId="12" fillId="20" borderId="0" xfId="54" applyNumberFormat="1" applyFont="1" applyFill="1" applyAlignment="1" applyProtection="1">
      <alignment horizontal="left"/>
      <protection hidden="1" locked="0"/>
    </xf>
    <xf numFmtId="174" fontId="38" fillId="20" borderId="0" xfId="54" applyNumberFormat="1" applyFont="1" applyFill="1" applyAlignment="1" applyProtection="1">
      <alignment horizontal="left"/>
      <protection hidden="1" locked="0"/>
    </xf>
    <xf numFmtId="174" fontId="14" fillId="0" borderId="0" xfId="54" applyNumberFormat="1" applyFont="1" applyAlignment="1" applyProtection="1">
      <alignment horizontal="left"/>
      <protection hidden="1" locked="0"/>
    </xf>
    <xf numFmtId="174" fontId="14" fillId="0" borderId="0" xfId="54" applyNumberFormat="1" applyFont="1" applyFill="1" applyAlignment="1" applyProtection="1">
      <alignment horizontal="left"/>
      <protection hidden="1" locked="0"/>
    </xf>
    <xf numFmtId="174" fontId="14" fillId="20" borderId="0" xfId="54" applyNumberFormat="1" applyFont="1" applyFill="1" applyAlignment="1" applyProtection="1">
      <alignment horizontal="left"/>
      <protection hidden="1" locked="0"/>
    </xf>
    <xf numFmtId="174" fontId="13" fillId="0" borderId="0" xfId="54" applyNumberFormat="1" applyFont="1" applyAlignment="1" applyProtection="1">
      <alignment horizontal="left"/>
      <protection hidden="1" locked="0"/>
    </xf>
    <xf numFmtId="174" fontId="12" fillId="0" borderId="0" xfId="54" applyNumberFormat="1" applyFont="1" applyAlignment="1" applyProtection="1">
      <alignment horizontal="left"/>
      <protection hidden="1" locked="0"/>
    </xf>
    <xf numFmtId="174" fontId="33" fillId="0" borderId="0" xfId="54" applyNumberFormat="1" applyFont="1" applyAlignment="1" applyProtection="1">
      <alignment horizontal="center"/>
      <protection hidden="1" locked="0"/>
    </xf>
    <xf numFmtId="174" fontId="34" fillId="0" borderId="0" xfId="54" applyNumberFormat="1" applyFont="1" applyAlignment="1" applyProtection="1">
      <alignment horizontal="center"/>
      <protection hidden="1" locked="0"/>
    </xf>
    <xf numFmtId="174" fontId="35" fillId="0" borderId="0" xfId="54" applyNumberFormat="1" applyFont="1" applyAlignment="1" applyProtection="1">
      <alignment horizontal="left"/>
      <protection hidden="1" locked="0"/>
    </xf>
    <xf numFmtId="174" fontId="36" fillId="0" borderId="0" xfId="54" applyNumberFormat="1" applyFont="1" applyAlignment="1" applyProtection="1">
      <alignment horizontal="left"/>
      <protection hidden="1" locked="0"/>
    </xf>
    <xf numFmtId="174" fontId="33" fillId="20" borderId="0" xfId="54" applyNumberFormat="1" applyFont="1" applyFill="1" applyAlignment="1" applyProtection="1">
      <alignment horizontal="left"/>
      <protection hidden="1" locked="0"/>
    </xf>
    <xf numFmtId="174" fontId="35" fillId="20" borderId="0" xfId="54" applyNumberFormat="1" applyFont="1" applyFill="1" applyAlignment="1" applyProtection="1">
      <alignment horizontal="left"/>
      <protection hidden="1" locked="0"/>
    </xf>
    <xf numFmtId="174" fontId="35" fillId="0" borderId="0" xfId="54" applyNumberFormat="1" applyFont="1" applyFill="1" applyAlignment="1" applyProtection="1">
      <alignment horizontal="left"/>
      <protection hidden="1" locked="0"/>
    </xf>
    <xf numFmtId="174" fontId="35" fillId="0" borderId="0" xfId="54" applyNumberFormat="1" applyFont="1" applyFill="1" applyBorder="1" applyAlignment="1" applyProtection="1">
      <alignment horizontal="left"/>
      <protection hidden="1" locked="0"/>
    </xf>
    <xf numFmtId="174" fontId="33" fillId="0" borderId="0" xfId="54" applyNumberFormat="1" applyFont="1" applyFill="1" applyAlignment="1" applyProtection="1">
      <alignment horizontal="left"/>
      <protection hidden="1" locked="0"/>
    </xf>
    <xf numFmtId="174" fontId="16" fillId="0" borderId="0" xfId="54" applyNumberFormat="1" applyFont="1" applyAlignment="1" applyProtection="1">
      <alignment horizontal="left"/>
      <protection hidden="1" locked="0"/>
    </xf>
    <xf numFmtId="174" fontId="37" fillId="0" borderId="0" xfId="54" applyNumberFormat="1" applyFont="1" applyAlignment="1" applyProtection="1">
      <alignment horizontal="centerContinuous" vertical="center"/>
      <protection hidden="1" locked="0"/>
    </xf>
    <xf numFmtId="174" fontId="37" fillId="0" borderId="17" xfId="54" applyNumberFormat="1" applyFont="1" applyBorder="1" applyAlignment="1" applyProtection="1">
      <alignment horizontal="centerContinuous" vertical="center"/>
      <protection hidden="1" locked="0"/>
    </xf>
    <xf numFmtId="174" fontId="14" fillId="0" borderId="0" xfId="54" applyNumberFormat="1" applyFont="1" applyBorder="1" applyAlignment="1" applyProtection="1">
      <alignment horizontal="left"/>
      <protection hidden="1" locked="0"/>
    </xf>
    <xf numFmtId="174" fontId="12" fillId="0" borderId="0" xfId="54" applyNumberFormat="1" applyFont="1" applyAlignment="1" applyProtection="1">
      <alignment horizontal="center"/>
      <protection hidden="1" locked="0"/>
    </xf>
    <xf numFmtId="174" fontId="14" fillId="0" borderId="45" xfId="54" applyNumberFormat="1" applyFont="1" applyBorder="1" applyAlignment="1" applyProtection="1">
      <alignment horizontal="left"/>
      <protection hidden="1" locked="0"/>
    </xf>
    <xf numFmtId="174" fontId="14" fillId="0" borderId="0" xfId="54" applyNumberFormat="1" applyFont="1" applyBorder="1" applyAlignment="1" applyProtection="1">
      <alignment horizontal="center"/>
      <protection hidden="1" locked="0"/>
    </xf>
    <xf numFmtId="174" fontId="15" fillId="0" borderId="0" xfId="54" applyNumberFormat="1" applyFont="1" applyAlignment="1" applyProtection="1">
      <alignment horizontal="left"/>
      <protection hidden="1" locked="0"/>
    </xf>
    <xf numFmtId="174" fontId="12" fillId="0" borderId="0" xfId="54" applyNumberFormat="1" applyFont="1" applyFill="1" applyBorder="1" applyAlignment="1" applyProtection="1">
      <alignment horizontal="left"/>
      <protection hidden="1" locked="0"/>
    </xf>
    <xf numFmtId="174" fontId="12" fillId="0" borderId="0" xfId="54" applyNumberFormat="1" applyFont="1" applyFill="1" applyAlignment="1" applyProtection="1">
      <alignment horizontal="left"/>
      <protection hidden="1" locked="0"/>
    </xf>
    <xf numFmtId="174" fontId="12" fillId="0" borderId="21" xfId="54" applyNumberFormat="1" applyFont="1" applyBorder="1" applyAlignment="1" applyProtection="1">
      <alignment horizontal="centerContinuous"/>
      <protection hidden="1" locked="0"/>
    </xf>
    <xf numFmtId="174" fontId="12" fillId="0" borderId="22" xfId="54" applyNumberFormat="1" applyFont="1" applyBorder="1" applyAlignment="1" applyProtection="1">
      <alignment horizontal="centerContinuous"/>
      <protection hidden="1" locked="0"/>
    </xf>
    <xf numFmtId="174" fontId="12" fillId="0" borderId="34" xfId="54" applyNumberFormat="1" applyFont="1" applyBorder="1" applyAlignment="1" applyProtection="1">
      <alignment horizontal="centerContinuous"/>
      <protection hidden="1" locked="0"/>
    </xf>
    <xf numFmtId="174" fontId="12" fillId="0" borderId="30" xfId="54" applyNumberFormat="1" applyFont="1" applyBorder="1" applyAlignment="1" applyProtection="1">
      <alignment horizontal="centerContinuous"/>
      <protection hidden="1" locked="0"/>
    </xf>
    <xf numFmtId="174" fontId="12" fillId="0" borderId="0" xfId="54" applyNumberFormat="1" applyFont="1" applyBorder="1" applyAlignment="1" applyProtection="1">
      <alignment horizontal="centerContinuous"/>
      <protection hidden="1" locked="0"/>
    </xf>
    <xf numFmtId="174" fontId="12" fillId="0" borderId="17" xfId="54" applyNumberFormat="1" applyFont="1" applyBorder="1" applyAlignment="1" applyProtection="1">
      <alignment horizontal="centerContinuous"/>
      <protection hidden="1" locked="0"/>
    </xf>
    <xf numFmtId="174" fontId="14" fillId="0" borderId="30" xfId="54" applyNumberFormat="1" applyFont="1" applyBorder="1" applyAlignment="1" applyProtection="1">
      <alignment horizontal="left"/>
      <protection hidden="1" locked="0"/>
    </xf>
    <xf numFmtId="174" fontId="14" fillId="0" borderId="17" xfId="54" applyNumberFormat="1" applyFont="1" applyBorder="1" applyAlignment="1" applyProtection="1">
      <alignment horizontal="left"/>
      <protection hidden="1" locked="0"/>
    </xf>
    <xf numFmtId="174" fontId="14" fillId="0" borderId="0" xfId="54" applyNumberFormat="1" applyFont="1" applyAlignment="1" applyProtection="1">
      <alignment horizontal="right"/>
      <protection hidden="1" locked="0"/>
    </xf>
    <xf numFmtId="174" fontId="28" fillId="0" borderId="0" xfId="54" applyNumberFormat="1" applyFont="1" applyAlignment="1" applyProtection="1">
      <alignment horizontal="center"/>
      <protection hidden="1" locked="0"/>
    </xf>
    <xf numFmtId="174" fontId="28" fillId="0" borderId="0" xfId="54" applyNumberFormat="1" applyFont="1" applyAlignment="1" applyProtection="1">
      <alignment horizontal="left"/>
      <protection hidden="1" locked="0"/>
    </xf>
    <xf numFmtId="174" fontId="13" fillId="0" borderId="0" xfId="54" applyNumberFormat="1" applyFont="1" applyBorder="1" applyAlignment="1" applyProtection="1">
      <alignment horizontal="left"/>
      <protection hidden="1" locked="0"/>
    </xf>
    <xf numFmtId="172" fontId="5" fillId="0" borderId="0" xfId="0" applyFont="1" applyAlignment="1">
      <alignment horizontal="centerContinuous"/>
    </xf>
    <xf numFmtId="172" fontId="5" fillId="0" borderId="0" xfId="0" applyFont="1" applyFill="1" applyAlignment="1">
      <alignment horizontal="centerContinuous"/>
    </xf>
    <xf numFmtId="1" fontId="6" fillId="11" borderId="12" xfId="52" applyNumberFormat="1" applyFont="1" applyFill="1" applyBorder="1" applyAlignment="1" applyProtection="1">
      <alignment horizontal="centerContinuous" wrapText="1"/>
      <protection hidden="1"/>
    </xf>
    <xf numFmtId="1" fontId="6" fillId="0" borderId="0" xfId="0" applyNumberFormat="1" applyFont="1" applyAlignment="1" applyProtection="1">
      <alignment/>
      <protection locked="0"/>
    </xf>
    <xf numFmtId="0" fontId="6" fillId="0" borderId="0" xfId="52" applyFont="1" applyAlignment="1" applyProtection="1">
      <alignment vertical="center"/>
      <protection hidden="1"/>
    </xf>
    <xf numFmtId="175" fontId="38" fillId="20" borderId="0" xfId="54" applyNumberFormat="1" applyFont="1" applyFill="1" applyAlignment="1" applyProtection="1">
      <alignment horizontal="right"/>
      <protection hidden="1" locked="0"/>
    </xf>
    <xf numFmtId="174" fontId="14" fillId="0" borderId="31" xfId="54" applyNumberFormat="1" applyFont="1" applyFill="1" applyBorder="1" applyAlignment="1" applyProtection="1">
      <alignment horizontal="left"/>
      <protection hidden="1" locked="0"/>
    </xf>
    <xf numFmtId="174" fontId="14" fillId="0" borderId="32" xfId="54" applyNumberFormat="1" applyFont="1" applyBorder="1" applyAlignment="1" applyProtection="1">
      <alignment horizontal="left"/>
      <protection hidden="1" locked="0"/>
    </xf>
    <xf numFmtId="174" fontId="14" fillId="0" borderId="0" xfId="54" applyNumberFormat="1" applyFont="1" applyBorder="1" applyAlignment="1" applyProtection="1">
      <alignment horizontal="left" vertical="center"/>
      <protection hidden="1" locked="0"/>
    </xf>
    <xf numFmtId="174" fontId="13" fillId="0" borderId="0" xfId="54" applyNumberFormat="1" applyFont="1" applyAlignment="1" applyProtection="1">
      <alignment horizontal="left" vertical="center"/>
      <protection hidden="1" locked="0"/>
    </xf>
    <xf numFmtId="174" fontId="13" fillId="0" borderId="0" xfId="54" applyNumberFormat="1" applyFont="1" applyBorder="1" applyAlignment="1" applyProtection="1">
      <alignment horizontal="left" vertical="center"/>
      <protection hidden="1" locked="0"/>
    </xf>
    <xf numFmtId="174" fontId="15" fillId="0" borderId="0" xfId="54" applyNumberFormat="1" applyFont="1" applyBorder="1" applyAlignment="1" applyProtection="1">
      <alignment horizontal="left" vertical="center"/>
      <protection hidden="1" locked="0"/>
    </xf>
    <xf numFmtId="174" fontId="12" fillId="0" borderId="0" xfId="54" applyNumberFormat="1" applyFont="1" applyBorder="1" applyAlignment="1" applyProtection="1">
      <alignment horizontal="left" vertical="center"/>
      <protection hidden="1" locked="0"/>
    </xf>
    <xf numFmtId="174" fontId="14" fillId="0" borderId="0" xfId="54" applyNumberFormat="1" applyFont="1" applyBorder="1" applyAlignment="1" applyProtection="1">
      <alignment horizontal="right" vertical="center"/>
      <protection hidden="1" locked="0"/>
    </xf>
    <xf numFmtId="174" fontId="28" fillId="0" borderId="0" xfId="54" applyNumberFormat="1" applyFont="1" applyBorder="1" applyAlignment="1" applyProtection="1">
      <alignment horizontal="center" vertical="center"/>
      <protection hidden="1" locked="0"/>
    </xf>
    <xf numFmtId="174" fontId="28" fillId="0" borderId="0" xfId="54" applyNumberFormat="1" applyFont="1" applyBorder="1" applyAlignment="1" applyProtection="1">
      <alignment horizontal="left" vertical="center"/>
      <protection hidden="1" locked="0"/>
    </xf>
    <xf numFmtId="174" fontId="14" fillId="25" borderId="13" xfId="54" applyNumberFormat="1" applyFont="1" applyFill="1" applyBorder="1" applyAlignment="1" applyProtection="1">
      <alignment horizontal="left"/>
      <protection hidden="1" locked="0"/>
    </xf>
    <xf numFmtId="174" fontId="14" fillId="25" borderId="28" xfId="54" applyNumberFormat="1" applyFont="1" applyFill="1" applyBorder="1" applyAlignment="1" applyProtection="1">
      <alignment horizontal="left"/>
      <protection hidden="1" locked="0"/>
    </xf>
    <xf numFmtId="174" fontId="14" fillId="25" borderId="16" xfId="54" applyNumberFormat="1" applyFont="1" applyFill="1" applyBorder="1" applyAlignment="1" applyProtection="1">
      <alignment horizontal="left"/>
      <protection hidden="1" locked="0"/>
    </xf>
    <xf numFmtId="174" fontId="14" fillId="25" borderId="0" xfId="54" applyNumberFormat="1" applyFont="1" applyFill="1" applyAlignment="1" applyProtection="1">
      <alignment horizontal="left"/>
      <protection hidden="1" locked="0"/>
    </xf>
    <xf numFmtId="174" fontId="14" fillId="25" borderId="0" xfId="54" applyNumberFormat="1" applyFont="1" applyFill="1" applyBorder="1" applyAlignment="1" applyProtection="1">
      <alignment horizontal="left"/>
      <protection hidden="1" locked="0"/>
    </xf>
    <xf numFmtId="174" fontId="14" fillId="4" borderId="13" xfId="54" applyNumberFormat="1" applyFont="1" applyFill="1" applyBorder="1" applyAlignment="1" applyProtection="1">
      <alignment horizontal="left"/>
      <protection hidden="1" locked="0"/>
    </xf>
    <xf numFmtId="174" fontId="14" fillId="4" borderId="28" xfId="54" applyNumberFormat="1" applyFont="1" applyFill="1" applyBorder="1" applyAlignment="1" applyProtection="1">
      <alignment horizontal="left"/>
      <protection hidden="1" locked="0"/>
    </xf>
    <xf numFmtId="174" fontId="14" fillId="4" borderId="16" xfId="54" applyNumberFormat="1" applyFont="1" applyFill="1" applyBorder="1" applyAlignment="1" applyProtection="1">
      <alignment horizontal="left"/>
      <protection hidden="1" locked="0"/>
    </xf>
    <xf numFmtId="174" fontId="14" fillId="4" borderId="0" xfId="54" applyNumberFormat="1" applyFont="1" applyFill="1" applyBorder="1" applyAlignment="1" applyProtection="1">
      <alignment horizontal="left"/>
      <protection hidden="1" locked="0"/>
    </xf>
    <xf numFmtId="174" fontId="14" fillId="4" borderId="0" xfId="54" applyNumberFormat="1" applyFont="1" applyFill="1" applyAlignment="1" applyProtection="1">
      <alignment horizontal="left"/>
      <protection hidden="1" locked="0"/>
    </xf>
    <xf numFmtId="174" fontId="14" fillId="25" borderId="22" xfId="54" applyNumberFormat="1" applyFont="1" applyFill="1" applyBorder="1" applyAlignment="1" applyProtection="1">
      <alignment horizontal="left"/>
      <protection hidden="1" locked="0"/>
    </xf>
    <xf numFmtId="174" fontId="14" fillId="22" borderId="13" xfId="54" applyNumberFormat="1" applyFont="1" applyFill="1" applyBorder="1" applyAlignment="1" applyProtection="1">
      <alignment horizontal="left"/>
      <protection hidden="1" locked="0"/>
    </xf>
    <xf numFmtId="174" fontId="14" fillId="22" borderId="28" xfId="54" applyNumberFormat="1" applyFont="1" applyFill="1" applyBorder="1" applyAlignment="1" applyProtection="1">
      <alignment horizontal="left"/>
      <protection hidden="1" locked="0"/>
    </xf>
    <xf numFmtId="174" fontId="14" fillId="22" borderId="16" xfId="54" applyNumberFormat="1" applyFont="1" applyFill="1" applyBorder="1" applyAlignment="1" applyProtection="1">
      <alignment horizontal="left"/>
      <protection hidden="1" locked="0"/>
    </xf>
    <xf numFmtId="174" fontId="14" fillId="22" borderId="0" xfId="54" applyNumberFormat="1" applyFont="1" applyFill="1" applyBorder="1" applyAlignment="1" applyProtection="1">
      <alignment horizontal="left"/>
      <protection hidden="1" locked="0"/>
    </xf>
    <xf numFmtId="174" fontId="14" fillId="22" borderId="0" xfId="54" applyNumberFormat="1" applyFont="1" applyFill="1" applyAlignment="1" applyProtection="1">
      <alignment horizontal="left"/>
      <protection hidden="1" locked="0"/>
    </xf>
    <xf numFmtId="174" fontId="14" fillId="7" borderId="13" xfId="54" applyNumberFormat="1" applyFont="1" applyFill="1" applyBorder="1" applyAlignment="1" applyProtection="1">
      <alignment horizontal="left"/>
      <protection hidden="1" locked="0"/>
    </xf>
    <xf numFmtId="174" fontId="14" fillId="7" borderId="28" xfId="54" applyNumberFormat="1" applyFont="1" applyFill="1" applyBorder="1" applyAlignment="1" applyProtection="1">
      <alignment horizontal="left"/>
      <protection hidden="1" locked="0"/>
    </xf>
    <xf numFmtId="174" fontId="14" fillId="7" borderId="16" xfId="54" applyNumberFormat="1" applyFont="1" applyFill="1" applyBorder="1" applyAlignment="1" applyProtection="1">
      <alignment horizontal="left"/>
      <protection hidden="1" locked="0"/>
    </xf>
    <xf numFmtId="174" fontId="14" fillId="7" borderId="0" xfId="54" applyNumberFormat="1" applyFont="1" applyFill="1" applyBorder="1" applyAlignment="1" applyProtection="1">
      <alignment horizontal="left"/>
      <protection hidden="1" locked="0"/>
    </xf>
    <xf numFmtId="174" fontId="14" fillId="7" borderId="0" xfId="54" applyNumberFormat="1" applyFont="1" applyFill="1" applyAlignment="1" applyProtection="1">
      <alignment horizontal="left"/>
      <protection hidden="1" locked="0"/>
    </xf>
    <xf numFmtId="1" fontId="4" fillId="0" borderId="0" xfId="53" applyNumberFormat="1" applyFont="1" applyFill="1" applyProtection="1">
      <alignment/>
      <protection locked="0"/>
    </xf>
    <xf numFmtId="172" fontId="17" fillId="0" borderId="0" xfId="0" applyFont="1" applyBorder="1" applyAlignment="1" applyProtection="1">
      <alignment horizontal="centerContinuous" vertical="center"/>
      <protection hidden="1"/>
    </xf>
    <xf numFmtId="172" fontId="17" fillId="0" borderId="0" xfId="0" applyFont="1" applyBorder="1" applyAlignment="1" applyProtection="1">
      <alignment horizontal="center" vertical="center"/>
      <protection hidden="1"/>
    </xf>
    <xf numFmtId="172" fontId="6" fillId="0" borderId="0" xfId="0" applyFont="1" applyAlignment="1" applyProtection="1">
      <alignment horizontal="centerContinuous" vertical="center"/>
      <protection hidden="1"/>
    </xf>
    <xf numFmtId="172" fontId="19" fillId="0" borderId="0" xfId="0" applyFont="1" applyAlignment="1" applyProtection="1">
      <alignment horizontal="center" vertical="center"/>
      <protection hidden="1"/>
    </xf>
    <xf numFmtId="172" fontId="19" fillId="0" borderId="0" xfId="0" applyFont="1" applyAlignment="1" applyProtection="1">
      <alignment vertical="center"/>
      <protection hidden="1"/>
    </xf>
    <xf numFmtId="175" fontId="6" fillId="0" borderId="0" xfId="0" applyNumberFormat="1" applyFont="1" applyAlignment="1" applyProtection="1">
      <alignment horizontal="centerContinuous" vertical="center"/>
      <protection hidden="1"/>
    </xf>
    <xf numFmtId="172" fontId="6" fillId="0" borderId="0" xfId="0" applyFont="1" applyAlignment="1" applyProtection="1">
      <alignment horizontal="right" vertical="center"/>
      <protection hidden="1"/>
    </xf>
    <xf numFmtId="172" fontId="6" fillId="0" borderId="33" xfId="0" applyFont="1" applyBorder="1" applyAlignment="1" applyProtection="1">
      <alignment horizontal="center" vertical="center"/>
      <protection hidden="1"/>
    </xf>
    <xf numFmtId="165" fontId="6" fillId="0" borderId="33" xfId="49" applyNumberFormat="1" applyFont="1" applyBorder="1" applyAlignment="1" applyProtection="1">
      <alignment horizontal="centerContinuous" vertical="center"/>
      <protection hidden="1"/>
    </xf>
    <xf numFmtId="172" fontId="6" fillId="0" borderId="0" xfId="0" applyFont="1" applyBorder="1" applyAlignment="1" applyProtection="1">
      <alignment horizontal="centerContinuous" vertical="center"/>
      <protection hidden="1"/>
    </xf>
    <xf numFmtId="172" fontId="19" fillId="0" borderId="0" xfId="0" applyFont="1" applyBorder="1" applyAlignment="1" applyProtection="1">
      <alignment horizontal="centerContinuous" vertical="center"/>
      <protection hidden="1"/>
    </xf>
    <xf numFmtId="172" fontId="11" fillId="0" borderId="33" xfId="0" applyFont="1" applyBorder="1" applyAlignment="1" applyProtection="1">
      <alignment horizontal="center" vertical="center"/>
      <protection hidden="1"/>
    </xf>
    <xf numFmtId="172" fontId="40" fillId="0" borderId="0" xfId="0" applyFont="1" applyAlignment="1" applyProtection="1">
      <alignment/>
      <protection hidden="1"/>
    </xf>
    <xf numFmtId="172" fontId="41" fillId="0" borderId="0" xfId="0" applyFont="1" applyAlignment="1" applyProtection="1">
      <alignment/>
      <protection hidden="1"/>
    </xf>
    <xf numFmtId="172" fontId="40" fillId="0" borderId="0" xfId="0" applyFont="1" applyAlignment="1" applyProtection="1">
      <alignment vertical="center"/>
      <protection hidden="1"/>
    </xf>
    <xf numFmtId="172" fontId="40" fillId="0" borderId="0" xfId="0" applyFont="1" applyFill="1" applyBorder="1" applyAlignment="1" applyProtection="1">
      <alignment/>
      <protection hidden="1"/>
    </xf>
    <xf numFmtId="174" fontId="12" fillId="4" borderId="28" xfId="54" applyNumberFormat="1" applyFont="1" applyFill="1" applyBorder="1" applyAlignment="1" applyProtection="1">
      <alignment horizontal="left"/>
      <protection hidden="1" locked="0"/>
    </xf>
    <xf numFmtId="174" fontId="15" fillId="4" borderId="28" xfId="54" applyNumberFormat="1" applyFont="1" applyFill="1" applyBorder="1" applyAlignment="1" applyProtection="1">
      <alignment horizontal="left"/>
      <protection hidden="1" locked="0"/>
    </xf>
    <xf numFmtId="174" fontId="15" fillId="4" borderId="16" xfId="54" applyNumberFormat="1" applyFont="1" applyFill="1" applyBorder="1" applyAlignment="1" applyProtection="1">
      <alignment horizontal="left"/>
      <protection hidden="1" locked="0"/>
    </xf>
    <xf numFmtId="174" fontId="14" fillId="25" borderId="45" xfId="54" applyNumberFormat="1" applyFont="1" applyFill="1" applyBorder="1" applyAlignment="1" applyProtection="1">
      <alignment horizontal="left"/>
      <protection hidden="1" locked="0"/>
    </xf>
    <xf numFmtId="174" fontId="37" fillId="0" borderId="0" xfId="54" applyNumberFormat="1" applyFont="1" applyBorder="1" applyAlignment="1" applyProtection="1">
      <alignment horizontal="centerContinuous" vertical="center"/>
      <protection hidden="1" locked="0"/>
    </xf>
    <xf numFmtId="172" fontId="7" fillId="0" borderId="32" xfId="0" applyFont="1" applyBorder="1" applyAlignment="1">
      <alignment horizontal="centerContinuous" vertical="center" wrapText="1"/>
    </xf>
    <xf numFmtId="172" fontId="7" fillId="0" borderId="46" xfId="0" applyFont="1" applyBorder="1" applyAlignment="1">
      <alignment horizontal="centerContinuous" vertical="center" wrapText="1"/>
    </xf>
    <xf numFmtId="174" fontId="7" fillId="25" borderId="47" xfId="0" applyNumberFormat="1" applyFont="1" applyFill="1" applyBorder="1" applyAlignment="1">
      <alignment horizontal="left"/>
    </xf>
    <xf numFmtId="172" fontId="7" fillId="25" borderId="48" xfId="0" applyFont="1" applyFill="1" applyBorder="1" applyAlignment="1">
      <alignment/>
    </xf>
    <xf numFmtId="172" fontId="7" fillId="25" borderId="49" xfId="0" applyFont="1" applyFill="1" applyBorder="1" applyAlignment="1">
      <alignment horizontal="right" vertical="center"/>
    </xf>
    <xf numFmtId="1" fontId="6" fillId="0" borderId="0" xfId="52" applyNumberFormat="1" applyFont="1" applyProtection="1">
      <alignment/>
      <protection/>
    </xf>
    <xf numFmtId="1" fontId="6" fillId="0" borderId="0" xfId="52" applyNumberFormat="1" applyFont="1" applyBorder="1" applyAlignment="1" applyProtection="1">
      <alignment horizontal="center"/>
      <protection/>
    </xf>
    <xf numFmtId="1" fontId="6" fillId="0" borderId="0" xfId="52" applyNumberFormat="1" applyFont="1" applyBorder="1" applyProtection="1">
      <alignment/>
      <protection/>
    </xf>
    <xf numFmtId="172" fontId="0" fillId="0" borderId="0" xfId="0" applyAlignment="1" applyProtection="1">
      <alignment/>
      <protection/>
    </xf>
    <xf numFmtId="0" fontId="6" fillId="0" borderId="0" xfId="52" applyFont="1" applyProtection="1">
      <alignment/>
      <protection/>
    </xf>
    <xf numFmtId="0" fontId="6" fillId="0" borderId="0" xfId="52" applyFont="1" applyAlignment="1" applyProtection="1">
      <alignment horizontal="right"/>
      <protection/>
    </xf>
    <xf numFmtId="1" fontId="6" fillId="0" borderId="0" xfId="52" applyNumberFormat="1" applyFont="1" applyAlignment="1" applyProtection="1">
      <alignment horizontal="center"/>
      <protection/>
    </xf>
    <xf numFmtId="1" fontId="6" fillId="0" borderId="0" xfId="52" applyNumberFormat="1" applyFont="1" applyAlignment="1" applyProtection="1">
      <alignment horizontal="right"/>
      <protection/>
    </xf>
    <xf numFmtId="172" fontId="6" fillId="0" borderId="0" xfId="52" applyNumberFormat="1" applyFont="1" applyProtection="1">
      <alignment/>
      <protection/>
    </xf>
    <xf numFmtId="1" fontId="6" fillId="0" borderId="44" xfId="52" applyNumberFormat="1" applyFont="1" applyBorder="1" applyAlignment="1" applyProtection="1">
      <alignment horizontal="center"/>
      <protection/>
    </xf>
    <xf numFmtId="1" fontId="6" fillId="0" borderId="12" xfId="52" applyNumberFormat="1" applyFont="1" applyBorder="1" applyProtection="1">
      <alignment/>
      <protection/>
    </xf>
    <xf numFmtId="1" fontId="6" fillId="0" borderId="20" xfId="52" applyNumberFormat="1" applyFont="1" applyBorder="1" applyProtection="1">
      <alignment/>
      <protection/>
    </xf>
    <xf numFmtId="175" fontId="6" fillId="0" borderId="0" xfId="0" applyNumberFormat="1" applyFont="1" applyBorder="1" applyAlignment="1" applyProtection="1">
      <alignment horizontal="centerContinuous" vertical="center"/>
      <protection/>
    </xf>
    <xf numFmtId="172" fontId="6" fillId="0" borderId="0" xfId="0" applyFont="1" applyBorder="1" applyAlignment="1" applyProtection="1">
      <alignment horizontal="left" vertical="top" indent="1"/>
      <protection/>
    </xf>
    <xf numFmtId="1" fontId="6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 horizontal="center"/>
      <protection locked="0"/>
    </xf>
    <xf numFmtId="172" fontId="11" fillId="0" borderId="0" xfId="0" applyFont="1" applyAlignment="1" applyProtection="1">
      <alignment horizontal="center"/>
      <protection locked="0"/>
    </xf>
    <xf numFmtId="1" fontId="44" fillId="0" borderId="27" xfId="49" applyNumberFormat="1" applyFont="1" applyBorder="1" applyAlignment="1" applyProtection="1">
      <alignment horizontal="center"/>
      <protection locked="0"/>
    </xf>
    <xf numFmtId="172" fontId="44" fillId="0" borderId="27" xfId="0" applyFont="1" applyBorder="1" applyAlignment="1" applyProtection="1">
      <alignment horizontal="left"/>
      <protection locked="0"/>
    </xf>
    <xf numFmtId="1" fontId="4" fillId="0" borderId="0" xfId="53" applyNumberFormat="1" applyFont="1" applyFill="1" applyProtection="1">
      <alignment/>
      <protection locked="0"/>
    </xf>
    <xf numFmtId="1" fontId="6" fillId="0" borderId="27" xfId="49" applyNumberFormat="1" applyFont="1" applyBorder="1" applyAlignment="1" applyProtection="1">
      <alignment horizontal="center"/>
      <protection locked="0"/>
    </xf>
    <xf numFmtId="1" fontId="44" fillId="0" borderId="0" xfId="53" applyNumberFormat="1" applyFont="1" applyFill="1" applyProtection="1">
      <alignment/>
      <protection locked="0"/>
    </xf>
    <xf numFmtId="172" fontId="44" fillId="0" borderId="19" xfId="0" applyFont="1" applyBorder="1" applyAlignment="1" applyProtection="1">
      <alignment horizontal="center"/>
      <protection locked="0"/>
    </xf>
    <xf numFmtId="172" fontId="22" fillId="0" borderId="0" xfId="0" applyFont="1" applyAlignment="1" applyProtection="1">
      <alignment wrapText="1"/>
      <protection/>
    </xf>
    <xf numFmtId="172" fontId="0" fillId="0" borderId="0" xfId="0" applyAlignment="1">
      <alignment wrapText="1"/>
    </xf>
    <xf numFmtId="0" fontId="42" fillId="0" borderId="0" xfId="52" applyFont="1" applyAlignment="1" applyProtection="1">
      <alignment horizontal="center" wrapText="1"/>
      <protection/>
    </xf>
    <xf numFmtId="172" fontId="6" fillId="0" borderId="21" xfId="0" applyFont="1" applyBorder="1" applyAlignment="1" applyProtection="1">
      <alignment horizontal="center" vertical="center"/>
      <protection hidden="1" locked="0"/>
    </xf>
    <xf numFmtId="172" fontId="6" fillId="0" borderId="34" xfId="0" applyFont="1" applyBorder="1" applyAlignment="1" applyProtection="1">
      <alignment horizontal="center" vertical="center"/>
      <protection hidden="1" locked="0"/>
    </xf>
    <xf numFmtId="172" fontId="6" fillId="0" borderId="22" xfId="0" applyFont="1" applyBorder="1" applyAlignment="1" applyProtection="1">
      <alignment horizontal="center" vertical="center"/>
      <protection locked="0"/>
    </xf>
    <xf numFmtId="40" fontId="6" fillId="0" borderId="21" xfId="47" applyFont="1" applyBorder="1" applyAlignment="1" applyProtection="1">
      <alignment horizontal="center" vertical="center"/>
      <protection locked="0"/>
    </xf>
    <xf numFmtId="40" fontId="6" fillId="0" borderId="22" xfId="47" applyFont="1" applyBorder="1" applyAlignment="1" applyProtection="1">
      <alignment horizontal="center" vertical="center"/>
      <protection locked="0"/>
    </xf>
    <xf numFmtId="40" fontId="6" fillId="0" borderId="34" xfId="47" applyFont="1" applyBorder="1" applyAlignment="1" applyProtection="1">
      <alignment horizontal="center" vertical="center"/>
      <protection locked="0"/>
    </xf>
    <xf numFmtId="172" fontId="6" fillId="0" borderId="21" xfId="0" applyFont="1" applyBorder="1" applyAlignment="1" applyProtection="1">
      <alignment horizontal="center" vertical="center"/>
      <protection locked="0"/>
    </xf>
    <xf numFmtId="172" fontId="6" fillId="0" borderId="34" xfId="0" applyFont="1" applyBorder="1" applyAlignment="1" applyProtection="1">
      <alignment horizontal="center" vertical="center"/>
      <protection locked="0"/>
    </xf>
    <xf numFmtId="175" fontId="6" fillId="0" borderId="21" xfId="0" applyNumberFormat="1" applyFont="1" applyBorder="1" applyAlignment="1" applyProtection="1">
      <alignment horizontal="center" vertical="center"/>
      <protection locked="0"/>
    </xf>
    <xf numFmtId="175" fontId="6" fillId="0" borderId="22" xfId="0" applyNumberFormat="1" applyFont="1" applyBorder="1" applyAlignment="1" applyProtection="1">
      <alignment horizontal="center" vertical="center"/>
      <protection locked="0"/>
    </xf>
    <xf numFmtId="175" fontId="6" fillId="0" borderId="34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JOUEURS.DBF" xfId="52"/>
    <cellStyle name="Normal_LISTE_HOMMES" xfId="53"/>
    <cellStyle name="Normal_TABLEAU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8</xdr:col>
      <xdr:colOff>180975</xdr:colOff>
      <xdr:row>0</xdr:row>
      <xdr:rowOff>295275</xdr:rowOff>
    </xdr:to>
    <xdr:grpSp>
      <xdr:nvGrpSpPr>
        <xdr:cNvPr id="1" name="Group 11"/>
        <xdr:cNvGrpSpPr>
          <a:grpSpLocks/>
        </xdr:cNvGrpSpPr>
      </xdr:nvGrpSpPr>
      <xdr:grpSpPr>
        <a:xfrm>
          <a:off x="200025" y="47625"/>
          <a:ext cx="6019800" cy="247650"/>
          <a:chOff x="-1602" y="-31"/>
          <a:chExt cx="19592" cy="26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8</xdr:col>
      <xdr:colOff>180975</xdr:colOff>
      <xdr:row>0</xdr:row>
      <xdr:rowOff>295275</xdr:rowOff>
    </xdr:to>
    <xdr:grpSp>
      <xdr:nvGrpSpPr>
        <xdr:cNvPr id="1" name="Group 8"/>
        <xdr:cNvGrpSpPr>
          <a:grpSpLocks/>
        </xdr:cNvGrpSpPr>
      </xdr:nvGrpSpPr>
      <xdr:grpSpPr>
        <a:xfrm>
          <a:off x="200025" y="47625"/>
          <a:ext cx="5953125" cy="247650"/>
          <a:chOff x="-1602" y="-31"/>
          <a:chExt cx="19592" cy="26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" y="161925"/>
          <a:ext cx="6877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10</xdr:col>
      <xdr:colOff>0</xdr:colOff>
      <xdr:row>2</xdr:row>
      <xdr:rowOff>19050</xdr:rowOff>
    </xdr:to>
    <xdr:sp>
      <xdr:nvSpPr>
        <xdr:cNvPr id="2" name="Rectangle 15"/>
        <xdr:cNvSpPr>
          <a:spLocks/>
        </xdr:cNvSpPr>
      </xdr:nvSpPr>
      <xdr:spPr>
        <a:xfrm>
          <a:off x="247650" y="161925"/>
          <a:ext cx="68770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0</xdr:row>
      <xdr:rowOff>38100</xdr:rowOff>
    </xdr:from>
    <xdr:to>
      <xdr:col>14</xdr:col>
      <xdr:colOff>409575</xdr:colOff>
      <xdr:row>6</xdr:row>
      <xdr:rowOff>152400</xdr:rowOff>
    </xdr:to>
    <xdr:pic>
      <xdr:nvPicPr>
        <xdr:cNvPr id="3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38100"/>
          <a:ext cx="1352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104775</xdr:rowOff>
    </xdr:from>
    <xdr:to>
      <xdr:col>14</xdr:col>
      <xdr:colOff>485775</xdr:colOff>
      <xdr:row>6</xdr:row>
      <xdr:rowOff>190500</xdr:rowOff>
    </xdr:to>
    <xdr:pic>
      <xdr:nvPicPr>
        <xdr:cNvPr id="1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04775"/>
          <a:ext cx="1371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8125" y="161925"/>
          <a:ext cx="68865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10</xdr:col>
      <xdr:colOff>0</xdr:colOff>
      <xdr:row>2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247650" y="161925"/>
          <a:ext cx="68770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</xdr:row>
      <xdr:rowOff>85725</xdr:rowOff>
    </xdr:from>
    <xdr:to>
      <xdr:col>11</xdr:col>
      <xdr:colOff>466725</xdr:colOff>
      <xdr:row>6</xdr:row>
      <xdr:rowOff>123825</xdr:rowOff>
    </xdr:to>
    <xdr:pic>
      <xdr:nvPicPr>
        <xdr:cNvPr id="1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90525"/>
          <a:ext cx="1352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17</xdr:row>
      <xdr:rowOff>142875</xdr:rowOff>
    </xdr:from>
    <xdr:ext cx="5686425" cy="5781675"/>
    <xdr:sp fLocksText="0">
      <xdr:nvSpPr>
        <xdr:cNvPr id="2" name="Texte 3"/>
        <xdr:cNvSpPr txBox="1">
          <a:spLocks noChangeArrowheads="1"/>
        </xdr:cNvSpPr>
      </xdr:nvSpPr>
      <xdr:spPr>
        <a:xfrm>
          <a:off x="695325" y="3571875"/>
          <a:ext cx="5686425" cy="578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RAS</a:t>
          </a:r>
        </a:p>
      </xdr:txBody>
    </xdr:sp>
    <xdr:clientData fLocksWithSheet="0"/>
  </xdr:oneCellAnchor>
  <xdr:twoCellAnchor>
    <xdr:from>
      <xdr:col>2</xdr:col>
      <xdr:colOff>295275</xdr:colOff>
      <xdr:row>54</xdr:row>
      <xdr:rowOff>104775</xdr:rowOff>
    </xdr:from>
    <xdr:to>
      <xdr:col>8</xdr:col>
      <xdr:colOff>28575</xdr:colOff>
      <xdr:row>58</xdr:row>
      <xdr:rowOff>104775</xdr:rowOff>
    </xdr:to>
    <xdr:sp>
      <xdr:nvSpPr>
        <xdr:cNvPr id="3" name="Texte 4"/>
        <xdr:cNvSpPr txBox="1">
          <a:spLocks noChangeArrowheads="1"/>
        </xdr:cNvSpPr>
      </xdr:nvSpPr>
      <xdr:spPr>
        <a:xfrm>
          <a:off x="1733550" y="9525000"/>
          <a:ext cx="3000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 retourner à :        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FFSQUASH Service Tournois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rue de Paris 94100 Saint Maur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: 01 55 12 34 91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42875"/>
          <a:ext cx="38766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142875"/>
          <a:ext cx="38766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190500</xdr:rowOff>
    </xdr:from>
    <xdr:to>
      <xdr:col>7</xdr:col>
      <xdr:colOff>190500</xdr:colOff>
      <xdr:row>4</xdr:row>
      <xdr:rowOff>85725</xdr:rowOff>
    </xdr:to>
    <xdr:grpSp>
      <xdr:nvGrpSpPr>
        <xdr:cNvPr id="3" name="Group 20"/>
        <xdr:cNvGrpSpPr>
          <a:grpSpLocks/>
        </xdr:cNvGrpSpPr>
      </xdr:nvGrpSpPr>
      <xdr:grpSpPr>
        <a:xfrm>
          <a:off x="4152900" y="533400"/>
          <a:ext cx="600075" cy="295275"/>
          <a:chOff x="-11848" y="-968106"/>
          <a:chExt cx="17514" cy="14756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>
            <a:off x="-10180" y="-958109"/>
            <a:ext cx="6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 flipH="1">
            <a:off x="-9348" y="-964299"/>
            <a:ext cx="58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-3507" y="-961444"/>
            <a:ext cx="0" cy="57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7" name="Line 19"/>
          <xdr:cNvSpPr>
            <a:spLocks/>
          </xdr:cNvSpPr>
        </xdr:nvSpPr>
        <xdr:spPr>
          <a:xfrm>
            <a:off x="-10180" y="-967154"/>
            <a:ext cx="0" cy="57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QUASH\DIVERS\VETIN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H"/>
      <sheetName val="60H"/>
      <sheetName val="55H"/>
      <sheetName val="50H"/>
      <sheetName val="45H"/>
      <sheetName val="40H"/>
      <sheetName val="35H"/>
      <sheetName val="40F"/>
      <sheetName val="35F"/>
    </sheetNames>
    <sheetDataSet>
      <sheetData sheetId="0">
        <row r="12">
          <cell r="A12" t="str">
            <v>v10,00</v>
          </cell>
        </row>
        <row r="13">
          <cell r="A13" t="str">
            <v>v10,00</v>
          </cell>
        </row>
        <row r="14">
          <cell r="A14" t="str">
            <v>v14,40</v>
          </cell>
        </row>
        <row r="15">
          <cell r="A15" t="str">
            <v>v14,40</v>
          </cell>
        </row>
        <row r="16">
          <cell r="A16" t="str">
            <v>v20,00</v>
          </cell>
        </row>
        <row r="17">
          <cell r="A17" t="str">
            <v>s16,00</v>
          </cell>
        </row>
        <row r="18">
          <cell r="A18" t="str">
            <v>s12,00</v>
          </cell>
        </row>
        <row r="19">
          <cell r="A19" t="str">
            <v>s12,00</v>
          </cell>
        </row>
        <row r="20">
          <cell r="A20" t="str">
            <v>s18,40</v>
          </cell>
        </row>
        <row r="21">
          <cell r="A21" t="str">
            <v>s18,40</v>
          </cell>
        </row>
      </sheetData>
      <sheetData sheetId="1">
        <row r="12">
          <cell r="A12" t="str">
            <v>v12,40</v>
          </cell>
        </row>
        <row r="13">
          <cell r="A13" t="str">
            <v>v16,40</v>
          </cell>
        </row>
        <row r="14">
          <cell r="A14" t="str">
            <v>v16,40</v>
          </cell>
        </row>
        <row r="15">
          <cell r="A15" t="str">
            <v>v20,40</v>
          </cell>
        </row>
        <row r="16">
          <cell r="A16" t="str">
            <v>v20,40</v>
          </cell>
        </row>
        <row r="17">
          <cell r="A17" t="str">
            <v>s15,20</v>
          </cell>
        </row>
        <row r="18">
          <cell r="A18" t="str">
            <v>s15,20</v>
          </cell>
        </row>
        <row r="19">
          <cell r="A19" t="str">
            <v>s19,20</v>
          </cell>
        </row>
        <row r="20">
          <cell r="A20" t="str">
            <v>d11,20</v>
          </cell>
        </row>
        <row r="21">
          <cell r="A21" t="str">
            <v>d11,20</v>
          </cell>
        </row>
      </sheetData>
      <sheetData sheetId="2">
        <row r="3">
          <cell r="A3" t="str">
            <v>  </v>
          </cell>
        </row>
        <row r="4">
          <cell r="A4" t="str">
            <v>  </v>
          </cell>
        </row>
        <row r="5">
          <cell r="A5" t="str">
            <v>  </v>
          </cell>
        </row>
        <row r="6">
          <cell r="A6" t="str">
            <v>  </v>
          </cell>
        </row>
        <row r="7">
          <cell r="A7" t="str">
            <v>  </v>
          </cell>
        </row>
        <row r="8">
          <cell r="A8" t="str">
            <v>  </v>
          </cell>
        </row>
        <row r="9">
          <cell r="A9" t="str">
            <v>  </v>
          </cell>
        </row>
        <row r="10">
          <cell r="A10" t="str">
            <v>  </v>
          </cell>
        </row>
        <row r="11">
          <cell r="A11" t="str">
            <v>  </v>
          </cell>
        </row>
        <row r="12">
          <cell r="A12" t="str">
            <v>  </v>
          </cell>
        </row>
        <row r="13">
          <cell r="A13" t="str">
            <v>  </v>
          </cell>
        </row>
        <row r="14">
          <cell r="A14" t="str">
            <v>  </v>
          </cell>
        </row>
        <row r="15">
          <cell r="A15" t="str">
            <v>  </v>
          </cell>
        </row>
        <row r="16">
          <cell r="A16" t="str">
            <v>  </v>
          </cell>
        </row>
        <row r="17">
          <cell r="A17" t="str">
            <v>  </v>
          </cell>
        </row>
        <row r="18">
          <cell r="A18" t="str">
            <v>  </v>
          </cell>
        </row>
        <row r="19">
          <cell r="A19" t="str">
            <v>  </v>
          </cell>
        </row>
        <row r="20">
          <cell r="A20" t="str">
            <v>  </v>
          </cell>
        </row>
        <row r="21">
          <cell r="A21" t="str">
            <v>  </v>
          </cell>
        </row>
        <row r="22">
          <cell r="A22" t="str">
            <v>v15,20</v>
          </cell>
        </row>
        <row r="24">
          <cell r="A24" t="str">
            <v>v15,20</v>
          </cell>
        </row>
        <row r="25">
          <cell r="A25" t="str">
            <v>v14,40</v>
          </cell>
        </row>
        <row r="27">
          <cell r="A27" t="str">
            <v>v14,40</v>
          </cell>
        </row>
        <row r="28">
          <cell r="A28" t="str">
            <v>  </v>
          </cell>
        </row>
        <row r="29">
          <cell r="A29" t="str">
            <v>  </v>
          </cell>
        </row>
        <row r="30">
          <cell r="A30" t="str">
            <v>  </v>
          </cell>
        </row>
        <row r="31">
          <cell r="A31" t="str">
            <v>  </v>
          </cell>
        </row>
        <row r="32">
          <cell r="A32" t="str">
            <v>  </v>
          </cell>
        </row>
        <row r="33">
          <cell r="A33" t="str">
            <v>  </v>
          </cell>
        </row>
        <row r="34">
          <cell r="A34" t="str">
            <v>  </v>
          </cell>
        </row>
        <row r="35">
          <cell r="A35" t="str">
            <v>  </v>
          </cell>
        </row>
        <row r="36">
          <cell r="A36" t="str">
            <v>  </v>
          </cell>
        </row>
        <row r="37">
          <cell r="A37" t="str">
            <v>  </v>
          </cell>
        </row>
        <row r="38">
          <cell r="A38" t="str">
            <v>  </v>
          </cell>
        </row>
        <row r="39">
          <cell r="A39" t="str">
            <v>  </v>
          </cell>
        </row>
        <row r="40">
          <cell r="A40" t="str">
            <v>  </v>
          </cell>
        </row>
        <row r="41">
          <cell r="A41" t="str">
            <v>s9,20</v>
          </cell>
        </row>
        <row r="42">
          <cell r="A42" t="str">
            <v>s9,20</v>
          </cell>
        </row>
        <row r="43">
          <cell r="A43" t="str">
            <v>s9,20</v>
          </cell>
        </row>
        <row r="44">
          <cell r="A44" t="str">
            <v>s9,20</v>
          </cell>
        </row>
        <row r="45">
          <cell r="A45" t="str">
            <v>  </v>
          </cell>
        </row>
        <row r="46">
          <cell r="A46" t="str">
            <v>  </v>
          </cell>
        </row>
        <row r="47">
          <cell r="A47" t="str">
            <v>  </v>
          </cell>
        </row>
        <row r="48">
          <cell r="A48" t="str">
            <v>  </v>
          </cell>
        </row>
        <row r="49">
          <cell r="A49" t="str">
            <v>  </v>
          </cell>
        </row>
        <row r="50">
          <cell r="A50" t="str">
            <v>  </v>
          </cell>
        </row>
        <row r="51">
          <cell r="A51" t="str">
            <v>  </v>
          </cell>
        </row>
        <row r="52">
          <cell r="A52" t="str">
            <v>  </v>
          </cell>
        </row>
        <row r="53">
          <cell r="A53" t="str">
            <v>  </v>
          </cell>
        </row>
        <row r="54">
          <cell r="A54" t="str">
            <v>  </v>
          </cell>
        </row>
        <row r="55">
          <cell r="A55" t="str">
            <v>  </v>
          </cell>
        </row>
        <row r="56">
          <cell r="A56" t="str">
            <v>  </v>
          </cell>
        </row>
        <row r="57">
          <cell r="A57" t="str">
            <v>  </v>
          </cell>
        </row>
        <row r="58">
          <cell r="A58" t="str">
            <v>  </v>
          </cell>
        </row>
        <row r="59">
          <cell r="A59" t="str">
            <v>  </v>
          </cell>
        </row>
        <row r="60">
          <cell r="A60" t="str">
            <v>  </v>
          </cell>
        </row>
        <row r="61">
          <cell r="A61" t="str">
            <v>  </v>
          </cell>
        </row>
        <row r="62">
          <cell r="A62" t="str">
            <v>  </v>
          </cell>
        </row>
        <row r="63">
          <cell r="A63" t="str">
            <v>  </v>
          </cell>
        </row>
        <row r="64">
          <cell r="A64" t="str">
            <v>  </v>
          </cell>
        </row>
        <row r="65">
          <cell r="A65" t="str">
            <v>  </v>
          </cell>
        </row>
        <row r="66">
          <cell r="A66" t="str">
            <v>  </v>
          </cell>
        </row>
        <row r="67">
          <cell r="A67" t="str">
            <v>  </v>
          </cell>
        </row>
        <row r="68">
          <cell r="A68" t="str">
            <v>  </v>
          </cell>
        </row>
        <row r="69">
          <cell r="A69" t="str">
            <v>s16,40</v>
          </cell>
        </row>
        <row r="70">
          <cell r="A70" t="str">
            <v>s16,40</v>
          </cell>
        </row>
        <row r="73">
          <cell r="A73" t="str">
            <v>s14,00</v>
          </cell>
        </row>
        <row r="74">
          <cell r="A74" t="str">
            <v>s14,00</v>
          </cell>
        </row>
        <row r="77">
          <cell r="A77" t="str">
            <v>v19,20</v>
          </cell>
        </row>
        <row r="78">
          <cell r="A78" t="str">
            <v>v19,20</v>
          </cell>
        </row>
        <row r="81">
          <cell r="A81" t="str">
            <v>  </v>
          </cell>
        </row>
        <row r="82">
          <cell r="A82" t="str">
            <v>  </v>
          </cell>
        </row>
        <row r="83">
          <cell r="A83" t="str">
            <v>  </v>
          </cell>
        </row>
        <row r="84">
          <cell r="A84" t="str">
            <v>  </v>
          </cell>
        </row>
        <row r="85">
          <cell r="A85" t="str">
            <v>  </v>
          </cell>
        </row>
        <row r="86">
          <cell r="A86" t="str">
            <v>  </v>
          </cell>
        </row>
        <row r="87">
          <cell r="A87" t="str">
            <v>  </v>
          </cell>
        </row>
        <row r="88">
          <cell r="A88" t="str">
            <v>  </v>
          </cell>
        </row>
        <row r="89">
          <cell r="A89" t="str">
            <v>  </v>
          </cell>
        </row>
        <row r="90">
          <cell r="A90" t="str">
            <v>  </v>
          </cell>
        </row>
        <row r="91">
          <cell r="A91" t="str">
            <v>  </v>
          </cell>
        </row>
        <row r="92">
          <cell r="A92" t="str">
            <v>  </v>
          </cell>
        </row>
        <row r="93">
          <cell r="A93" t="str">
            <v>  </v>
          </cell>
        </row>
        <row r="94">
          <cell r="A94" t="str">
            <v>  </v>
          </cell>
        </row>
        <row r="95">
          <cell r="A95" t="str">
            <v>  </v>
          </cell>
        </row>
        <row r="96">
          <cell r="A96" t="str">
            <v>  </v>
          </cell>
        </row>
        <row r="97">
          <cell r="A97" t="str">
            <v>  </v>
          </cell>
        </row>
        <row r="98">
          <cell r="A98" t="str">
            <v>  </v>
          </cell>
        </row>
        <row r="99">
          <cell r="A99" t="str">
            <v>  </v>
          </cell>
        </row>
        <row r="100">
          <cell r="A100" t="str">
            <v>  </v>
          </cell>
        </row>
        <row r="101">
          <cell r="A101" t="str">
            <v>d13,20</v>
          </cell>
        </row>
        <row r="104">
          <cell r="A104" t="str">
            <v>d12,40</v>
          </cell>
        </row>
        <row r="107">
          <cell r="A107" t="str">
            <v>d12,40</v>
          </cell>
        </row>
        <row r="110">
          <cell r="A110" t="str">
            <v>d12,40</v>
          </cell>
        </row>
        <row r="113">
          <cell r="A113" t="str">
            <v>d12,40</v>
          </cell>
        </row>
        <row r="116">
          <cell r="A116" t="str">
            <v>d12,40</v>
          </cell>
        </row>
        <row r="121">
          <cell r="A121" t="str">
            <v>  </v>
          </cell>
        </row>
        <row r="122">
          <cell r="A122" t="str">
            <v>  </v>
          </cell>
        </row>
        <row r="123">
          <cell r="A123" t="str">
            <v>  </v>
          </cell>
        </row>
        <row r="124">
          <cell r="A124" t="str">
            <v>  </v>
          </cell>
        </row>
        <row r="125">
          <cell r="A125" t="str">
            <v>  </v>
          </cell>
        </row>
        <row r="126">
          <cell r="A126" t="str">
            <v>  </v>
          </cell>
        </row>
        <row r="127">
          <cell r="A127" t="str">
            <v>  </v>
          </cell>
        </row>
        <row r="128">
          <cell r="A128" t="str">
            <v>  </v>
          </cell>
        </row>
        <row r="129">
          <cell r="A129" t="str">
            <v>  </v>
          </cell>
        </row>
        <row r="130">
          <cell r="A130" t="str">
            <v>  </v>
          </cell>
        </row>
        <row r="131">
          <cell r="A131" t="str">
            <v>  </v>
          </cell>
        </row>
        <row r="132">
          <cell r="A132" t="str">
            <v>  </v>
          </cell>
        </row>
        <row r="133">
          <cell r="A133" t="str">
            <v>  </v>
          </cell>
        </row>
        <row r="134">
          <cell r="A134" t="str">
            <v>  </v>
          </cell>
        </row>
        <row r="135">
          <cell r="A135" t="str">
            <v>  </v>
          </cell>
        </row>
        <row r="136">
          <cell r="A136" t="str">
            <v>  </v>
          </cell>
        </row>
        <row r="137">
          <cell r="A137" t="str">
            <v>  </v>
          </cell>
        </row>
        <row r="138">
          <cell r="A138" t="str">
            <v>  </v>
          </cell>
        </row>
        <row r="139">
          <cell r="A139" t="str">
            <v>  </v>
          </cell>
        </row>
        <row r="140">
          <cell r="A140" t="str">
            <v>  </v>
          </cell>
        </row>
        <row r="141">
          <cell r="A141" t="str">
            <v>  </v>
          </cell>
        </row>
        <row r="142">
          <cell r="A142" t="str">
            <v>  </v>
          </cell>
        </row>
        <row r="143">
          <cell r="A143" t="str">
            <v>  </v>
          </cell>
        </row>
        <row r="144">
          <cell r="A144" t="str">
            <v>  </v>
          </cell>
        </row>
        <row r="145">
          <cell r="A145" t="str">
            <v>  </v>
          </cell>
        </row>
        <row r="146">
          <cell r="A146" t="str">
            <v>  </v>
          </cell>
        </row>
      </sheetData>
      <sheetData sheetId="3">
        <row r="3">
          <cell r="A3" t="str">
            <v>  </v>
          </cell>
        </row>
        <row r="4">
          <cell r="A4" t="str">
            <v>v10,00</v>
          </cell>
        </row>
        <row r="5">
          <cell r="A5" t="str">
            <v>  </v>
          </cell>
        </row>
        <row r="6">
          <cell r="A6" t="str">
            <v>  </v>
          </cell>
        </row>
        <row r="7">
          <cell r="A7" t="str">
            <v>  </v>
          </cell>
        </row>
        <row r="8">
          <cell r="A8" t="str">
            <v>v10,00</v>
          </cell>
        </row>
        <row r="9">
          <cell r="A9" t="str">
            <v>  </v>
          </cell>
        </row>
        <row r="10">
          <cell r="A10" t="str">
            <v>v10,00</v>
          </cell>
        </row>
        <row r="11">
          <cell r="A11" t="str">
            <v>v10,00</v>
          </cell>
        </row>
        <row r="12">
          <cell r="A12" t="str">
            <v>  </v>
          </cell>
        </row>
        <row r="13">
          <cell r="A13" t="str">
            <v>v10,00</v>
          </cell>
        </row>
        <row r="14">
          <cell r="A14" t="str">
            <v>  </v>
          </cell>
        </row>
        <row r="15">
          <cell r="A15" t="str">
            <v>v10,40</v>
          </cell>
        </row>
        <row r="16">
          <cell r="A16" t="str">
            <v>  </v>
          </cell>
        </row>
        <row r="17">
          <cell r="A17" t="str">
            <v>v10,40</v>
          </cell>
        </row>
        <row r="18">
          <cell r="A18" t="str">
            <v>  </v>
          </cell>
        </row>
        <row r="19">
          <cell r="A19" t="str">
            <v>  </v>
          </cell>
        </row>
        <row r="20">
          <cell r="A20" t="str">
            <v>  </v>
          </cell>
        </row>
        <row r="21">
          <cell r="A21" t="str">
            <v>v15,20</v>
          </cell>
        </row>
        <row r="22">
          <cell r="A22" t="str">
            <v>v15,20</v>
          </cell>
        </row>
        <row r="23">
          <cell r="A23" t="str">
            <v>v15,20</v>
          </cell>
        </row>
        <row r="24">
          <cell r="A24" t="str">
            <v>v15,20</v>
          </cell>
        </row>
        <row r="25">
          <cell r="A25" t="str">
            <v>v15,20</v>
          </cell>
        </row>
        <row r="26">
          <cell r="A26" t="str">
            <v>v16,00</v>
          </cell>
        </row>
        <row r="27">
          <cell r="A27" t="str">
            <v>v16,00</v>
          </cell>
        </row>
        <row r="28">
          <cell r="A28" t="str">
            <v>v16,00</v>
          </cell>
        </row>
        <row r="29">
          <cell r="A29" t="str">
            <v>  </v>
          </cell>
        </row>
        <row r="30">
          <cell r="A30" t="str">
            <v>  </v>
          </cell>
        </row>
        <row r="31">
          <cell r="A31" t="str">
            <v>  </v>
          </cell>
        </row>
        <row r="32">
          <cell r="A32" t="str">
            <v>  </v>
          </cell>
        </row>
        <row r="33">
          <cell r="A33" t="str">
            <v>  </v>
          </cell>
        </row>
        <row r="34">
          <cell r="A34" t="str">
            <v>  </v>
          </cell>
        </row>
        <row r="35">
          <cell r="A35" t="str">
            <v>  </v>
          </cell>
        </row>
        <row r="36">
          <cell r="A36" t="str">
            <v>  </v>
          </cell>
        </row>
        <row r="37">
          <cell r="A37" t="str">
            <v>  </v>
          </cell>
        </row>
        <row r="38">
          <cell r="A38" t="str">
            <v>  </v>
          </cell>
        </row>
        <row r="39">
          <cell r="A39" t="str">
            <v>  </v>
          </cell>
        </row>
        <row r="40">
          <cell r="A40" t="str">
            <v>  </v>
          </cell>
        </row>
        <row r="41">
          <cell r="A41" t="str">
            <v>s10,00</v>
          </cell>
        </row>
        <row r="42">
          <cell r="A42" t="str">
            <v>s10,00</v>
          </cell>
        </row>
        <row r="43">
          <cell r="A43" t="str">
            <v>s10,00</v>
          </cell>
        </row>
        <row r="44">
          <cell r="A44" t="str">
            <v>s10,00</v>
          </cell>
        </row>
        <row r="47">
          <cell r="A47" t="str">
            <v>s9,20</v>
          </cell>
        </row>
        <row r="48">
          <cell r="A48" t="str">
            <v>s10,00</v>
          </cell>
        </row>
        <row r="49">
          <cell r="A49" t="str">
            <v>s10,00</v>
          </cell>
        </row>
        <row r="50">
          <cell r="A50" t="str">
            <v>s10,00</v>
          </cell>
        </row>
        <row r="54">
          <cell r="A54" t="str">
            <v>v16,00</v>
          </cell>
        </row>
        <row r="55">
          <cell r="A55" t="str">
            <v>v16,00</v>
          </cell>
        </row>
        <row r="56">
          <cell r="A56" t="str">
            <v>v16,00</v>
          </cell>
        </row>
        <row r="57">
          <cell r="A57" t="str">
            <v>  </v>
          </cell>
        </row>
        <row r="58">
          <cell r="A58" t="str">
            <v>  </v>
          </cell>
        </row>
        <row r="59">
          <cell r="A59" t="str">
            <v>  </v>
          </cell>
        </row>
        <row r="60">
          <cell r="A60" t="str">
            <v>  </v>
          </cell>
        </row>
        <row r="61">
          <cell r="A61" t="str">
            <v>  </v>
          </cell>
        </row>
        <row r="62">
          <cell r="A62" t="str">
            <v>  </v>
          </cell>
        </row>
        <row r="63">
          <cell r="A63" t="str">
            <v>  </v>
          </cell>
        </row>
        <row r="64">
          <cell r="A64" t="str">
            <v>  </v>
          </cell>
        </row>
        <row r="65">
          <cell r="A65" t="str">
            <v>  </v>
          </cell>
        </row>
        <row r="66">
          <cell r="A66" t="str">
            <v>  </v>
          </cell>
        </row>
        <row r="67">
          <cell r="A67" t="str">
            <v>  </v>
          </cell>
        </row>
        <row r="68">
          <cell r="A68" t="str">
            <v>  </v>
          </cell>
        </row>
        <row r="69">
          <cell r="A69" t="str">
            <v>s17,20</v>
          </cell>
        </row>
        <row r="70">
          <cell r="A70" t="str">
            <v>s17,20</v>
          </cell>
        </row>
        <row r="73">
          <cell r="A73" t="str">
            <v>s16,40</v>
          </cell>
        </row>
        <row r="74">
          <cell r="A74" t="str">
            <v>s16,40</v>
          </cell>
        </row>
        <row r="77">
          <cell r="A77" t="str">
            <v>s17,20</v>
          </cell>
        </row>
        <row r="78">
          <cell r="A78" t="str">
            <v>s17,20</v>
          </cell>
        </row>
        <row r="85">
          <cell r="A85" t="str">
            <v>s13,20</v>
          </cell>
        </row>
        <row r="86">
          <cell r="A86" t="str">
            <v>s9,20</v>
          </cell>
        </row>
        <row r="90">
          <cell r="A90" t="str">
            <v>s9,20</v>
          </cell>
        </row>
        <row r="101">
          <cell r="A101" t="str">
            <v>d14,00</v>
          </cell>
        </row>
        <row r="104">
          <cell r="A104" t="str">
            <v>d13,20</v>
          </cell>
        </row>
        <row r="107">
          <cell r="A107" t="str">
            <v>d13,20</v>
          </cell>
        </row>
        <row r="110">
          <cell r="A110" t="str">
            <v>d13,20</v>
          </cell>
        </row>
        <row r="113">
          <cell r="A113" t="str">
            <v>d13,20</v>
          </cell>
        </row>
        <row r="116">
          <cell r="A116" t="str">
            <v>d13,20</v>
          </cell>
        </row>
        <row r="125">
          <cell r="A125" t="str">
            <v>d13,20</v>
          </cell>
        </row>
        <row r="128">
          <cell r="A128" t="str">
            <v>d9,20</v>
          </cell>
        </row>
        <row r="131">
          <cell r="A131" t="str">
            <v>s17,20</v>
          </cell>
        </row>
      </sheetData>
      <sheetData sheetId="4">
        <row r="4">
          <cell r="A4" t="str">
            <v>v10,40</v>
          </cell>
        </row>
        <row r="5">
          <cell r="A5" t="str">
            <v>v10,40</v>
          </cell>
        </row>
        <row r="6">
          <cell r="A6" t="str">
            <v>v10,40</v>
          </cell>
        </row>
        <row r="8">
          <cell r="A8" t="str">
            <v>v10,40</v>
          </cell>
        </row>
        <row r="9">
          <cell r="A9" t="str">
            <v>v10,40</v>
          </cell>
        </row>
        <row r="10">
          <cell r="A10" t="str">
            <v>v11,20</v>
          </cell>
        </row>
        <row r="11">
          <cell r="A11" t="str">
            <v>v11,20</v>
          </cell>
        </row>
        <row r="12">
          <cell r="A12" t="str">
            <v>v11,20</v>
          </cell>
        </row>
        <row r="13">
          <cell r="A13" t="str">
            <v>v11,20</v>
          </cell>
        </row>
        <row r="15">
          <cell r="A15" t="str">
            <v>v11,20</v>
          </cell>
        </row>
        <row r="16">
          <cell r="A16" t="str">
            <v>v11,20</v>
          </cell>
        </row>
        <row r="17">
          <cell r="A17" t="str">
            <v>v11,20</v>
          </cell>
        </row>
        <row r="21">
          <cell r="A21" t="str">
            <v>v16,00</v>
          </cell>
        </row>
        <row r="22">
          <cell r="A22" t="str">
            <v>v16,40</v>
          </cell>
        </row>
        <row r="23">
          <cell r="A23" t="str">
            <v>v16,40</v>
          </cell>
        </row>
        <row r="24">
          <cell r="A24" t="str">
            <v>v16,40</v>
          </cell>
        </row>
        <row r="25">
          <cell r="A25" t="str">
            <v>v16,40</v>
          </cell>
        </row>
        <row r="26">
          <cell r="A26" t="str">
            <v>v16,40</v>
          </cell>
        </row>
        <row r="27">
          <cell r="A27" t="str">
            <v>v17,20</v>
          </cell>
        </row>
        <row r="28">
          <cell r="A28" t="str">
            <v>v17,20</v>
          </cell>
        </row>
        <row r="32">
          <cell r="A32" t="str">
            <v>v17,20</v>
          </cell>
        </row>
        <row r="34">
          <cell r="A34" t="str">
            <v>v17,20</v>
          </cell>
        </row>
        <row r="35">
          <cell r="A35" t="str">
            <v>v17,20</v>
          </cell>
        </row>
        <row r="37">
          <cell r="A37" t="str">
            <v>v17,20</v>
          </cell>
        </row>
        <row r="41">
          <cell r="A41" t="str">
            <v>s11,20</v>
          </cell>
        </row>
        <row r="42">
          <cell r="A42" t="str">
            <v>s11,20</v>
          </cell>
        </row>
        <row r="43">
          <cell r="A43" t="str">
            <v>s11,20</v>
          </cell>
        </row>
        <row r="44">
          <cell r="A44" t="str">
            <v>s11,20</v>
          </cell>
        </row>
        <row r="47">
          <cell r="A47" t="str">
            <v>s10,40</v>
          </cell>
        </row>
        <row r="48">
          <cell r="A48" t="str">
            <v>s10,40</v>
          </cell>
        </row>
        <row r="49">
          <cell r="A49" t="str">
            <v>s10,40</v>
          </cell>
        </row>
        <row r="50">
          <cell r="A50" t="str">
            <v>s11,20</v>
          </cell>
        </row>
        <row r="53">
          <cell r="A53" t="str">
            <v>s10,40</v>
          </cell>
        </row>
        <row r="54">
          <cell r="A54" t="str">
            <v>s10,40</v>
          </cell>
        </row>
        <row r="55">
          <cell r="A55" t="str">
            <v>s10,40</v>
          </cell>
        </row>
        <row r="56">
          <cell r="A56" t="str">
            <v>s10,40</v>
          </cell>
        </row>
        <row r="69">
          <cell r="A69" t="str">
            <v>s18,00</v>
          </cell>
        </row>
        <row r="70">
          <cell r="A70" t="str">
            <v>s18,00</v>
          </cell>
        </row>
        <row r="73">
          <cell r="A73" t="str">
            <v>s18,00</v>
          </cell>
        </row>
        <row r="74">
          <cell r="A74" t="str">
            <v>s18,00</v>
          </cell>
        </row>
        <row r="77">
          <cell r="A77" t="str">
            <v>s18,00</v>
          </cell>
        </row>
        <row r="78">
          <cell r="A78" t="str">
            <v>s18,00</v>
          </cell>
        </row>
        <row r="85">
          <cell r="A85" t="str">
            <v>s17,20</v>
          </cell>
        </row>
        <row r="86">
          <cell r="A86" t="str">
            <v>s17,20</v>
          </cell>
        </row>
        <row r="93">
          <cell r="A93" t="str">
            <v>s11,20</v>
          </cell>
        </row>
        <row r="94">
          <cell r="A94" t="str">
            <v>s11,20</v>
          </cell>
        </row>
        <row r="101">
          <cell r="A101" t="str">
            <v>d14,40</v>
          </cell>
        </row>
        <row r="104">
          <cell r="A104" t="str">
            <v>d11,20</v>
          </cell>
        </row>
        <row r="107">
          <cell r="A107" t="str">
            <v>d10,40</v>
          </cell>
        </row>
        <row r="110">
          <cell r="A110" t="str">
            <v>d10,40</v>
          </cell>
        </row>
        <row r="113">
          <cell r="A113" t="str">
            <v>d10,40</v>
          </cell>
        </row>
        <row r="116">
          <cell r="A116" t="str">
            <v>d10,40</v>
          </cell>
        </row>
        <row r="125">
          <cell r="A125" t="str">
            <v>d10,40</v>
          </cell>
        </row>
        <row r="128">
          <cell r="A128" t="str">
            <v>d10,40</v>
          </cell>
        </row>
        <row r="137">
          <cell r="A137" t="str">
            <v>d10,40</v>
          </cell>
        </row>
        <row r="140">
          <cell r="A140" t="str">
            <v>d10,00</v>
          </cell>
        </row>
      </sheetData>
      <sheetData sheetId="5">
        <row r="4">
          <cell r="A4" t="str">
            <v>v12,00</v>
          </cell>
        </row>
        <row r="5">
          <cell r="A5" t="str">
            <v>v12,00</v>
          </cell>
        </row>
        <row r="6">
          <cell r="A6" t="str">
            <v>v12,00</v>
          </cell>
        </row>
        <row r="8">
          <cell r="A8" t="str">
            <v>v12,00</v>
          </cell>
        </row>
        <row r="9">
          <cell r="A9" t="str">
            <v>v12,00</v>
          </cell>
        </row>
        <row r="10">
          <cell r="A10" t="str">
            <v>v12,00</v>
          </cell>
        </row>
        <row r="11">
          <cell r="A11" t="str">
            <v>v12,00</v>
          </cell>
        </row>
        <row r="12">
          <cell r="A12" t="str">
            <v>v12,40</v>
          </cell>
        </row>
        <row r="13">
          <cell r="A13" t="str">
            <v>v12,40</v>
          </cell>
        </row>
        <row r="15">
          <cell r="A15" t="str">
            <v>v12,40</v>
          </cell>
        </row>
        <row r="16">
          <cell r="A16" t="str">
            <v>v12,40</v>
          </cell>
        </row>
        <row r="17">
          <cell r="A17" t="str">
            <v>v12,40</v>
          </cell>
        </row>
        <row r="21">
          <cell r="A21" t="str">
            <v>v17,20</v>
          </cell>
        </row>
        <row r="22">
          <cell r="A22" t="str">
            <v>v18,00</v>
          </cell>
        </row>
        <row r="23">
          <cell r="A23" t="str">
            <v>v18,00</v>
          </cell>
        </row>
        <row r="24">
          <cell r="A24" t="str">
            <v>v18,00</v>
          </cell>
        </row>
        <row r="25">
          <cell r="A25" t="str">
            <v>v18,00</v>
          </cell>
        </row>
        <row r="26">
          <cell r="A26" t="str">
            <v>v18,00</v>
          </cell>
        </row>
        <row r="27">
          <cell r="A27" t="str">
            <v>v18,00</v>
          </cell>
        </row>
        <row r="28">
          <cell r="A28" t="str">
            <v>v18,00</v>
          </cell>
        </row>
        <row r="32">
          <cell r="A32" t="str">
            <v>v18,40</v>
          </cell>
        </row>
        <row r="34">
          <cell r="A34" t="str">
            <v>v18,40</v>
          </cell>
        </row>
        <row r="35">
          <cell r="A35" t="str">
            <v>v18,40</v>
          </cell>
        </row>
        <row r="37">
          <cell r="A37" t="str">
            <v>v18,40</v>
          </cell>
        </row>
        <row r="41">
          <cell r="A41" t="str">
            <v>s14,00</v>
          </cell>
        </row>
        <row r="42">
          <cell r="A42" t="str">
            <v>s14,00</v>
          </cell>
        </row>
        <row r="43">
          <cell r="A43" t="str">
            <v>s14,00</v>
          </cell>
        </row>
        <row r="44">
          <cell r="A44" t="str">
            <v>s14,00</v>
          </cell>
        </row>
        <row r="47">
          <cell r="A47" t="str">
            <v>s14,00</v>
          </cell>
        </row>
        <row r="48">
          <cell r="A48" t="str">
            <v>s14,40</v>
          </cell>
        </row>
        <row r="49">
          <cell r="A49" t="str">
            <v>s14,40</v>
          </cell>
        </row>
        <row r="50">
          <cell r="A50" t="str">
            <v>s14,40</v>
          </cell>
        </row>
        <row r="53">
          <cell r="A53" t="str">
            <v>s14,40</v>
          </cell>
        </row>
        <row r="54">
          <cell r="A54" t="str">
            <v>s14,40</v>
          </cell>
        </row>
        <row r="55">
          <cell r="A55" t="str">
            <v>s14,40</v>
          </cell>
        </row>
        <row r="56">
          <cell r="A56" t="str">
            <v>s14,40</v>
          </cell>
        </row>
        <row r="69">
          <cell r="A69" t="str">
            <v>s19,20</v>
          </cell>
        </row>
        <row r="70">
          <cell r="A70" t="str">
            <v>s19,20</v>
          </cell>
        </row>
        <row r="73">
          <cell r="A73" t="str">
            <v>s19,20</v>
          </cell>
        </row>
        <row r="74">
          <cell r="A74" t="str">
            <v>s19,20</v>
          </cell>
        </row>
        <row r="77">
          <cell r="A77" t="str">
            <v>s19,20</v>
          </cell>
        </row>
        <row r="78">
          <cell r="A78" t="str">
            <v>s19,20</v>
          </cell>
        </row>
        <row r="85">
          <cell r="A85" t="str">
            <v>s20,00</v>
          </cell>
        </row>
        <row r="86">
          <cell r="A86" t="str">
            <v>s20,00</v>
          </cell>
        </row>
        <row r="93">
          <cell r="A93" t="str">
            <v>s20,40</v>
          </cell>
        </row>
        <row r="94">
          <cell r="A94" t="str">
            <v>s20,40</v>
          </cell>
        </row>
        <row r="101">
          <cell r="A101" t="str">
            <v>d15,20</v>
          </cell>
        </row>
        <row r="104">
          <cell r="A104" t="str">
            <v>d12,00</v>
          </cell>
        </row>
        <row r="107">
          <cell r="A107" t="str">
            <v>d12,00</v>
          </cell>
        </row>
        <row r="110">
          <cell r="A110" t="str">
            <v>d12,00</v>
          </cell>
        </row>
        <row r="113">
          <cell r="A113" t="str">
            <v>d12,00</v>
          </cell>
        </row>
        <row r="116">
          <cell r="A116" t="str">
            <v>d12,00</v>
          </cell>
        </row>
        <row r="125">
          <cell r="A125" t="str">
            <v>d11,20</v>
          </cell>
        </row>
        <row r="128">
          <cell r="A128" t="str">
            <v>d11,20</v>
          </cell>
        </row>
        <row r="137">
          <cell r="A137" t="str">
            <v>d11,20</v>
          </cell>
        </row>
        <row r="140">
          <cell r="A140" t="str">
            <v>d11,20</v>
          </cell>
        </row>
      </sheetData>
      <sheetData sheetId="6">
        <row r="4">
          <cell r="A4" t="str">
            <v>v12,40</v>
          </cell>
        </row>
        <row r="5">
          <cell r="A5" t="str">
            <v>v13,20</v>
          </cell>
        </row>
        <row r="6">
          <cell r="A6" t="str">
            <v>v13,20</v>
          </cell>
        </row>
        <row r="8">
          <cell r="A8" t="str">
            <v>v13,20</v>
          </cell>
        </row>
        <row r="9">
          <cell r="A9" t="str">
            <v>v13,20</v>
          </cell>
        </row>
        <row r="10">
          <cell r="A10" t="str">
            <v>v13,20</v>
          </cell>
        </row>
        <row r="11">
          <cell r="A11" t="str">
            <v>v13,20</v>
          </cell>
        </row>
        <row r="12">
          <cell r="A12" t="str">
            <v>v13,20</v>
          </cell>
        </row>
        <row r="13">
          <cell r="A13" t="str">
            <v>v14,00</v>
          </cell>
        </row>
        <row r="15">
          <cell r="A15" t="str">
            <v>v14,00</v>
          </cell>
        </row>
        <row r="16">
          <cell r="A16" t="str">
            <v>v14,00</v>
          </cell>
        </row>
        <row r="17">
          <cell r="A17" t="str">
            <v>v14,00</v>
          </cell>
        </row>
        <row r="21">
          <cell r="A21" t="str">
            <v>v20,00</v>
          </cell>
        </row>
        <row r="22">
          <cell r="A22" t="str">
            <v>v20,00</v>
          </cell>
        </row>
        <row r="23">
          <cell r="A23" t="str">
            <v>v20,40</v>
          </cell>
        </row>
        <row r="24">
          <cell r="A24" t="str">
            <v>v21,20</v>
          </cell>
        </row>
        <row r="25">
          <cell r="A25" t="str">
            <v>v21,20</v>
          </cell>
        </row>
        <row r="26">
          <cell r="A26" t="str">
            <v>v21,20</v>
          </cell>
        </row>
        <row r="27">
          <cell r="A27" t="str">
            <v>v22,00</v>
          </cell>
        </row>
        <row r="28">
          <cell r="A28" t="str">
            <v>v22,00</v>
          </cell>
        </row>
        <row r="32">
          <cell r="A32" t="str">
            <v>v18,40</v>
          </cell>
        </row>
        <row r="34">
          <cell r="A34" t="str">
            <v>v18,40</v>
          </cell>
        </row>
        <row r="35">
          <cell r="A35" t="str">
            <v>v18,40</v>
          </cell>
        </row>
        <row r="37">
          <cell r="A37" t="str">
            <v>v19,20</v>
          </cell>
        </row>
        <row r="41">
          <cell r="A41" t="str">
            <v>s15,20</v>
          </cell>
        </row>
        <row r="42">
          <cell r="A42" t="str">
            <v>s15,20</v>
          </cell>
        </row>
        <row r="43">
          <cell r="A43" t="str">
            <v>s15,20</v>
          </cell>
        </row>
        <row r="44">
          <cell r="A44" t="str">
            <v>s15,20</v>
          </cell>
        </row>
        <row r="47">
          <cell r="A47" t="str">
            <v>s15,20</v>
          </cell>
        </row>
        <row r="48">
          <cell r="A48" t="str">
            <v>s16,00</v>
          </cell>
        </row>
        <row r="49">
          <cell r="A49" t="str">
            <v>s16,00</v>
          </cell>
        </row>
        <row r="50">
          <cell r="A50" t="str">
            <v>s16,00</v>
          </cell>
        </row>
        <row r="53">
          <cell r="A53" t="str">
            <v>s16,00</v>
          </cell>
        </row>
        <row r="54">
          <cell r="A54" t="str">
            <v>s16,00</v>
          </cell>
        </row>
        <row r="55">
          <cell r="A55" t="str">
            <v>s16,40</v>
          </cell>
        </row>
        <row r="56">
          <cell r="A56" t="str">
            <v>s16,40</v>
          </cell>
        </row>
        <row r="69">
          <cell r="A69" t="str">
            <v>s20,00</v>
          </cell>
        </row>
        <row r="70">
          <cell r="A70" t="str">
            <v>s20,00</v>
          </cell>
        </row>
        <row r="73">
          <cell r="A73" t="str">
            <v>s20,40</v>
          </cell>
        </row>
        <row r="74">
          <cell r="A74" t="str">
            <v>s20,40</v>
          </cell>
        </row>
        <row r="77">
          <cell r="A77" t="str">
            <v>d9,20</v>
          </cell>
        </row>
        <row r="78">
          <cell r="A78" t="str">
            <v>d9,20</v>
          </cell>
        </row>
        <row r="85">
          <cell r="A85" t="str">
            <v>d9,20</v>
          </cell>
        </row>
        <row r="86">
          <cell r="A86" t="str">
            <v>d9,20</v>
          </cell>
        </row>
        <row r="93">
          <cell r="A93" t="str">
            <v>d9,20</v>
          </cell>
        </row>
        <row r="94">
          <cell r="A94" t="str">
            <v>d9,20</v>
          </cell>
        </row>
        <row r="101">
          <cell r="A101" t="str">
            <v>d16,00</v>
          </cell>
        </row>
        <row r="104">
          <cell r="A104" t="str">
            <v>d14,00</v>
          </cell>
        </row>
        <row r="107">
          <cell r="A107" t="str">
            <v>d14,00</v>
          </cell>
        </row>
        <row r="110">
          <cell r="A110" t="str">
            <v>d15,20</v>
          </cell>
        </row>
        <row r="113">
          <cell r="A113" t="str">
            <v>d15,20</v>
          </cell>
        </row>
        <row r="116">
          <cell r="A116" t="str">
            <v>d16,00</v>
          </cell>
        </row>
        <row r="125">
          <cell r="A125" t="str">
            <v>d15,20</v>
          </cell>
        </row>
        <row r="128">
          <cell r="A128" t="str">
            <v>d16,00</v>
          </cell>
        </row>
        <row r="137">
          <cell r="A137" t="str">
            <v>d15,20</v>
          </cell>
        </row>
        <row r="140">
          <cell r="A140" t="str">
            <v>d15,20</v>
          </cell>
        </row>
      </sheetData>
      <sheetData sheetId="7">
        <row r="4">
          <cell r="A4" t="str">
            <v>v14,00</v>
          </cell>
        </row>
        <row r="8">
          <cell r="A8" t="str">
            <v>v14,00</v>
          </cell>
        </row>
        <row r="10">
          <cell r="A10" t="str">
            <v>v14,00</v>
          </cell>
        </row>
        <row r="11">
          <cell r="A11" t="str">
            <v>v14,40</v>
          </cell>
        </row>
        <row r="13">
          <cell r="A13" t="str">
            <v>v14,40</v>
          </cell>
        </row>
        <row r="17">
          <cell r="A17" t="str">
            <v>v14,40</v>
          </cell>
        </row>
        <row r="21">
          <cell r="A21" t="str">
            <v>v19,20</v>
          </cell>
        </row>
        <row r="22">
          <cell r="A22" t="str">
            <v>v19,20</v>
          </cell>
        </row>
        <row r="23">
          <cell r="A23" t="str">
            <v>v19,20</v>
          </cell>
        </row>
        <row r="24">
          <cell r="A24" t="str">
            <v>v19,20</v>
          </cell>
        </row>
        <row r="25">
          <cell r="A25" t="str">
            <v>v20,00</v>
          </cell>
        </row>
        <row r="26">
          <cell r="A26" t="str">
            <v>v20,00</v>
          </cell>
        </row>
        <row r="27">
          <cell r="A27" t="str">
            <v>v20,00</v>
          </cell>
        </row>
        <row r="28">
          <cell r="A28" t="str">
            <v>v20,00</v>
          </cell>
        </row>
        <row r="41">
          <cell r="A41" t="str">
            <v>s13,20</v>
          </cell>
        </row>
        <row r="42">
          <cell r="A42" t="str">
            <v>s13,20</v>
          </cell>
        </row>
        <row r="43">
          <cell r="A43" t="str">
            <v>s13,20</v>
          </cell>
        </row>
        <row r="44">
          <cell r="A44" t="str">
            <v>s13,20</v>
          </cell>
        </row>
        <row r="47">
          <cell r="A47" t="str">
            <v>s12,40</v>
          </cell>
        </row>
        <row r="48">
          <cell r="A48" t="str">
            <v>s12,40</v>
          </cell>
        </row>
        <row r="49">
          <cell r="A49" t="str">
            <v>s13,20</v>
          </cell>
        </row>
        <row r="50">
          <cell r="A50" t="str">
            <v>s13,20</v>
          </cell>
        </row>
        <row r="54">
          <cell r="A54" t="str">
            <v>s12,40</v>
          </cell>
        </row>
        <row r="55">
          <cell r="A55" t="str">
            <v>s12,40</v>
          </cell>
        </row>
        <row r="69">
          <cell r="A69" t="str">
            <v>s20,00</v>
          </cell>
        </row>
        <row r="70">
          <cell r="A70" t="str">
            <v>s20,00</v>
          </cell>
        </row>
        <row r="73">
          <cell r="A73" t="str">
            <v>s20,00</v>
          </cell>
        </row>
        <row r="74">
          <cell r="A74" t="str">
            <v>s20,40</v>
          </cell>
        </row>
        <row r="77">
          <cell r="A77" t="str">
            <v>d10,00</v>
          </cell>
        </row>
        <row r="78">
          <cell r="A78" t="str">
            <v>d10,00</v>
          </cell>
        </row>
        <row r="81">
          <cell r="A81" t="str">
            <v>d10,00</v>
          </cell>
        </row>
        <row r="82">
          <cell r="A82" t="str">
            <v>d10,00</v>
          </cell>
        </row>
        <row r="85">
          <cell r="A85" t="str">
            <v>d10,00</v>
          </cell>
        </row>
        <row r="86">
          <cell r="A86" t="str">
            <v>d10,00</v>
          </cell>
        </row>
        <row r="101">
          <cell r="A101" t="str">
            <v>d14,00</v>
          </cell>
        </row>
        <row r="104">
          <cell r="A104" t="str">
            <v>d14,40</v>
          </cell>
        </row>
        <row r="107">
          <cell r="A107" t="str">
            <v>d14,40</v>
          </cell>
        </row>
        <row r="110">
          <cell r="A110" t="str">
            <v>d14,40</v>
          </cell>
        </row>
        <row r="113">
          <cell r="A113" t="str">
            <v>d14,40</v>
          </cell>
        </row>
        <row r="116">
          <cell r="A116" t="str">
            <v>d14,40</v>
          </cell>
        </row>
        <row r="119">
          <cell r="A119" t="str">
            <v>d14,40</v>
          </cell>
        </row>
        <row r="122">
          <cell r="A122" t="str">
            <v>d12,40</v>
          </cell>
        </row>
        <row r="125">
          <cell r="A125" t="str">
            <v>d12,40</v>
          </cell>
        </row>
        <row r="128">
          <cell r="A128" t="str">
            <v>d12,00</v>
          </cell>
        </row>
        <row r="131">
          <cell r="A131" t="str">
            <v>d12,00</v>
          </cell>
        </row>
      </sheetData>
      <sheetData sheetId="8">
        <row r="21">
          <cell r="A21" t="str">
            <v>v20,40</v>
          </cell>
        </row>
        <row r="22">
          <cell r="A22" t="str">
            <v>v20,40</v>
          </cell>
        </row>
        <row r="23">
          <cell r="A23" t="str">
            <v>v20,40</v>
          </cell>
        </row>
        <row r="24">
          <cell r="A24" t="str">
            <v>v20,40</v>
          </cell>
        </row>
        <row r="25">
          <cell r="A25" t="str">
            <v>v21,20</v>
          </cell>
        </row>
        <row r="26">
          <cell r="A26" t="str">
            <v>v21,20</v>
          </cell>
        </row>
        <row r="27">
          <cell r="A27" t="str">
            <v>v21,20</v>
          </cell>
        </row>
        <row r="28">
          <cell r="A28" t="str">
            <v>v21,20</v>
          </cell>
        </row>
        <row r="41">
          <cell r="A41" t="str">
            <v>s12,00</v>
          </cell>
        </row>
        <row r="42">
          <cell r="A42" t="str">
            <v>s12,00</v>
          </cell>
        </row>
        <row r="43">
          <cell r="A43" t="str">
            <v>s12,00</v>
          </cell>
        </row>
        <row r="44">
          <cell r="A44" t="str">
            <v>s12,00</v>
          </cell>
        </row>
        <row r="47">
          <cell r="A47" t="str">
            <v>s12,00</v>
          </cell>
        </row>
        <row r="48">
          <cell r="A48" t="str">
            <v>s12,40</v>
          </cell>
        </row>
        <row r="49">
          <cell r="A49" t="str">
            <v>s12,40</v>
          </cell>
        </row>
        <row r="50">
          <cell r="A50" t="str">
            <v>s12,40</v>
          </cell>
        </row>
        <row r="65">
          <cell r="A65" t="str">
            <v>s18,00</v>
          </cell>
        </row>
        <row r="66">
          <cell r="A66" t="str">
            <v>s18,40</v>
          </cell>
        </row>
        <row r="69">
          <cell r="A69" t="str">
            <v>s18,40</v>
          </cell>
        </row>
        <row r="70">
          <cell r="A70" t="str">
            <v>s18,40</v>
          </cell>
        </row>
        <row r="73">
          <cell r="A73" t="str">
            <v>s18,40</v>
          </cell>
        </row>
        <row r="74">
          <cell r="A74" t="str">
            <v>s18,40</v>
          </cell>
        </row>
        <row r="77">
          <cell r="A77" t="str">
            <v>s16,00</v>
          </cell>
        </row>
        <row r="78">
          <cell r="A78" t="str">
            <v>s16,40</v>
          </cell>
        </row>
        <row r="97">
          <cell r="A97" t="str">
            <v>d15,20</v>
          </cell>
        </row>
        <row r="100">
          <cell r="A100" t="str">
            <v>d14,00</v>
          </cell>
        </row>
        <row r="103">
          <cell r="A103" t="str">
            <v>d14,00</v>
          </cell>
        </row>
        <row r="106">
          <cell r="A106" t="str">
            <v>d16,00</v>
          </cell>
        </row>
        <row r="109">
          <cell r="A109" t="str">
            <v>d14,00</v>
          </cell>
        </row>
        <row r="112">
          <cell r="A112" t="str">
            <v>d16,00</v>
          </cell>
        </row>
        <row r="115">
          <cell r="A115" t="str">
            <v>d16,00</v>
          </cell>
        </row>
        <row r="118">
          <cell r="A118" t="str">
            <v>d16,00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IV70"/>
  <sheetViews>
    <sheetView zoomScale="75" zoomScaleNormal="75" zoomScalePageLayoutView="0" workbookViewId="0" topLeftCell="A1">
      <selection activeCell="G33" sqref="G33"/>
    </sheetView>
  </sheetViews>
  <sheetFormatPr defaultColWidth="4.33203125" defaultRowHeight="10.5"/>
  <cols>
    <col min="1" max="1" width="1.5" style="105" customWidth="1"/>
    <col min="2" max="2" width="3.66015625" style="105" customWidth="1"/>
    <col min="3" max="3" width="1.171875" style="105" customWidth="1"/>
    <col min="4" max="4" width="4.66015625" style="84" customWidth="1"/>
    <col min="5" max="5" width="23.66015625" style="198" customWidth="1"/>
    <col min="6" max="7" width="30.16015625" style="84" customWidth="1"/>
    <col min="8" max="8" width="5.16015625" style="84" customWidth="1"/>
    <col min="9" max="9" width="7.66015625" style="84" customWidth="1"/>
    <col min="10" max="10" width="9" style="106" customWidth="1"/>
    <col min="11" max="11" width="10.5" style="107" hidden="1" customWidth="1"/>
    <col min="12" max="12" width="7.83203125" style="107" hidden="1" customWidth="1"/>
    <col min="13" max="13" width="6.66015625" style="107" hidden="1" customWidth="1"/>
    <col min="14" max="21" width="5.83203125" style="107" hidden="1" customWidth="1"/>
    <col min="22" max="22" width="4.16015625" style="107" hidden="1" customWidth="1"/>
    <col min="23" max="23" width="6.5" style="107" hidden="1" customWidth="1"/>
    <col min="24" max="26" width="5.83203125" style="107" hidden="1" customWidth="1"/>
    <col min="27" max="245" width="12" style="107" customWidth="1"/>
    <col min="246" max="246" width="15" style="107" customWidth="1"/>
    <col min="247" max="250" width="10.83203125" style="107" customWidth="1"/>
    <col min="251" max="254" width="12" style="107" hidden="1" customWidth="1"/>
    <col min="255" max="255" width="4.16015625" style="107" customWidth="1"/>
    <col min="256" max="16384" width="4.33203125" style="107" customWidth="1"/>
  </cols>
  <sheetData>
    <row r="1" spans="7:31" ht="30" customHeight="1" thickBot="1">
      <c r="G1" s="244" t="s">
        <v>0</v>
      </c>
      <c r="H1" s="244"/>
      <c r="I1" s="244"/>
      <c r="J1" s="332" t="s">
        <v>338</v>
      </c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4" t="s">
        <v>343</v>
      </c>
      <c r="AC1" s="334"/>
      <c r="AD1" s="334"/>
      <c r="AE1" s="334"/>
    </row>
    <row r="2" spans="2:10" ht="24" customHeight="1">
      <c r="B2" s="108"/>
      <c r="C2" s="108"/>
      <c r="D2" s="104"/>
      <c r="E2" s="165" t="s">
        <v>1</v>
      </c>
      <c r="F2" s="166" t="s">
        <v>2</v>
      </c>
      <c r="G2" s="166" t="s">
        <v>3</v>
      </c>
      <c r="H2" s="166" t="s">
        <v>4</v>
      </c>
      <c r="I2" s="167" t="s">
        <v>5</v>
      </c>
      <c r="J2" s="246" t="s">
        <v>342</v>
      </c>
    </row>
    <row r="3" spans="2:23" ht="14.25">
      <c r="B3" s="199">
        <v>1</v>
      </c>
      <c r="E3" s="326" t="s">
        <v>397</v>
      </c>
      <c r="F3" s="330" t="s">
        <v>360</v>
      </c>
      <c r="G3" s="330" t="s">
        <v>379</v>
      </c>
      <c r="H3" s="330" t="s">
        <v>13</v>
      </c>
      <c r="I3" s="331">
        <v>402</v>
      </c>
      <c r="J3" s="107"/>
      <c r="K3" s="200" t="str">
        <f aca="true" t="shared" si="0" ref="K3:K34">F3&amp;" "&amp;G3&amp;" "&amp;H3&amp;I3</f>
        <v>DELAUNAY Yannick 3B402</v>
      </c>
      <c r="L3" s="191">
        <f aca="true" t="shared" si="1" ref="L3:L34">I3</f>
        <v>402</v>
      </c>
      <c r="M3" s="191">
        <f>VLOOKUP(H3,nb,2,FALSE)</f>
        <v>8</v>
      </c>
      <c r="V3" s="7" t="s">
        <v>6</v>
      </c>
      <c r="W3" s="7">
        <v>1</v>
      </c>
    </row>
    <row r="4" spans="2:23" ht="14.25">
      <c r="B4" s="199">
        <v>2</v>
      </c>
      <c r="E4" s="326" t="s">
        <v>398</v>
      </c>
      <c r="F4" s="330" t="s">
        <v>391</v>
      </c>
      <c r="G4" s="330" t="s">
        <v>372</v>
      </c>
      <c r="H4" s="330" t="s">
        <v>13</v>
      </c>
      <c r="I4" s="331">
        <v>481</v>
      </c>
      <c r="J4" s="107"/>
      <c r="K4" s="200" t="str">
        <f>F4&amp;" "&amp;G4&amp;" "&amp;H4&amp;I4</f>
        <v>LEFEVRE  Lionel 3B481</v>
      </c>
      <c r="L4" s="191">
        <f t="shared" si="1"/>
        <v>481</v>
      </c>
      <c r="M4" s="191">
        <f aca="true" t="shared" si="2" ref="M4:M34">VLOOKUP(H4,nb,2,FALSE)</f>
        <v>8</v>
      </c>
      <c r="V4" s="7" t="s">
        <v>7</v>
      </c>
      <c r="W4" s="7">
        <v>2</v>
      </c>
    </row>
    <row r="5" spans="2:23" ht="14.25">
      <c r="B5" s="199">
        <v>3</v>
      </c>
      <c r="E5" s="326" t="s">
        <v>399</v>
      </c>
      <c r="F5" s="330" t="s">
        <v>359</v>
      </c>
      <c r="G5" s="330" t="s">
        <v>392</v>
      </c>
      <c r="H5" s="330" t="s">
        <v>14</v>
      </c>
      <c r="I5" s="331">
        <v>638</v>
      </c>
      <c r="J5" s="107"/>
      <c r="K5" s="200" t="str">
        <f t="shared" si="0"/>
        <v>BARRAIS Joris 3C638</v>
      </c>
      <c r="L5" s="191">
        <f t="shared" si="1"/>
        <v>638</v>
      </c>
      <c r="M5" s="191">
        <f t="shared" si="2"/>
        <v>9</v>
      </c>
      <c r="V5" s="7" t="s">
        <v>8</v>
      </c>
      <c r="W5" s="7">
        <v>3</v>
      </c>
    </row>
    <row r="6" spans="2:23" ht="14.25">
      <c r="B6" s="199">
        <v>4</v>
      </c>
      <c r="E6" s="326" t="s">
        <v>400</v>
      </c>
      <c r="F6" s="330" t="s">
        <v>367</v>
      </c>
      <c r="G6" s="330" t="s">
        <v>370</v>
      </c>
      <c r="H6" s="330" t="s">
        <v>14</v>
      </c>
      <c r="I6" s="331">
        <v>660</v>
      </c>
      <c r="J6" s="107"/>
      <c r="K6" s="200" t="str">
        <f t="shared" si="0"/>
        <v>GILIS Bruno 3C660</v>
      </c>
      <c r="L6" s="191">
        <f t="shared" si="1"/>
        <v>660</v>
      </c>
      <c r="M6" s="191">
        <f t="shared" si="2"/>
        <v>9</v>
      </c>
      <c r="V6" s="7" t="s">
        <v>9</v>
      </c>
      <c r="W6" s="7">
        <v>4</v>
      </c>
    </row>
    <row r="7" spans="2:23" ht="14.25">
      <c r="B7" s="199">
        <v>5</v>
      </c>
      <c r="E7" s="326" t="s">
        <v>401</v>
      </c>
      <c r="F7" s="330" t="s">
        <v>356</v>
      </c>
      <c r="G7" s="330" t="s">
        <v>393</v>
      </c>
      <c r="H7" s="330" t="s">
        <v>14</v>
      </c>
      <c r="I7" s="331">
        <v>669</v>
      </c>
      <c r="J7" s="107"/>
      <c r="K7" s="200" t="str">
        <f t="shared" si="0"/>
        <v>JAN Gwénaël 3C669</v>
      </c>
      <c r="L7" s="191">
        <f t="shared" si="1"/>
        <v>669</v>
      </c>
      <c r="M7" s="191">
        <f t="shared" si="2"/>
        <v>9</v>
      </c>
      <c r="V7" s="7" t="s">
        <v>10</v>
      </c>
      <c r="W7" s="7">
        <v>5</v>
      </c>
    </row>
    <row r="8" spans="2:23" ht="14.25">
      <c r="B8" s="199">
        <v>6</v>
      </c>
      <c r="E8" s="326" t="s">
        <v>402</v>
      </c>
      <c r="F8" s="330" t="s">
        <v>362</v>
      </c>
      <c r="G8" s="330" t="s">
        <v>377</v>
      </c>
      <c r="H8" s="330" t="s">
        <v>15</v>
      </c>
      <c r="I8" s="331">
        <v>805</v>
      </c>
      <c r="J8" s="107"/>
      <c r="K8" s="200" t="str">
        <f t="shared" si="0"/>
        <v>LE BONHOMME Eric 3D805</v>
      </c>
      <c r="L8" s="191">
        <f t="shared" si="1"/>
        <v>805</v>
      </c>
      <c r="M8" s="191">
        <f t="shared" si="2"/>
        <v>10</v>
      </c>
      <c r="V8" s="7" t="s">
        <v>11</v>
      </c>
      <c r="W8" s="7">
        <v>6</v>
      </c>
    </row>
    <row r="9" spans="2:23" ht="14.25">
      <c r="B9" s="199">
        <v>7</v>
      </c>
      <c r="E9" s="326" t="s">
        <v>403</v>
      </c>
      <c r="F9" s="330" t="s">
        <v>361</v>
      </c>
      <c r="G9" s="330" t="s">
        <v>378</v>
      </c>
      <c r="H9" s="330" t="s">
        <v>18</v>
      </c>
      <c r="I9" s="331">
        <v>1513</v>
      </c>
      <c r="J9" s="107"/>
      <c r="K9" s="200" t="str">
        <f t="shared" si="0"/>
        <v>CHESNEAU Didier 4C1513</v>
      </c>
      <c r="L9" s="191">
        <f t="shared" si="1"/>
        <v>1513</v>
      </c>
      <c r="M9" s="191">
        <f t="shared" si="2"/>
        <v>13</v>
      </c>
      <c r="V9" s="7" t="s">
        <v>12</v>
      </c>
      <c r="W9" s="7">
        <v>7</v>
      </c>
    </row>
    <row r="10" spans="2:23" ht="14.25">
      <c r="B10" s="199">
        <v>8</v>
      </c>
      <c r="E10" s="326" t="s">
        <v>404</v>
      </c>
      <c r="F10" s="330" t="s">
        <v>368</v>
      </c>
      <c r="G10" s="330" t="s">
        <v>394</v>
      </c>
      <c r="H10" s="330" t="s">
        <v>19</v>
      </c>
      <c r="I10" s="331">
        <v>1839</v>
      </c>
      <c r="J10" s="107"/>
      <c r="K10" s="200" t="str">
        <f t="shared" si="0"/>
        <v>COMBOT Frédérick 4D1839</v>
      </c>
      <c r="L10" s="191">
        <f t="shared" si="1"/>
        <v>1839</v>
      </c>
      <c r="M10" s="191">
        <f t="shared" si="2"/>
        <v>14</v>
      </c>
      <c r="V10" s="7" t="s">
        <v>13</v>
      </c>
      <c r="W10" s="7">
        <v>8</v>
      </c>
    </row>
    <row r="11" spans="2:23" ht="14.25">
      <c r="B11" s="199">
        <v>9</v>
      </c>
      <c r="E11" s="326" t="s">
        <v>405</v>
      </c>
      <c r="F11" s="330" t="s">
        <v>395</v>
      </c>
      <c r="G11" s="330" t="s">
        <v>369</v>
      </c>
      <c r="H11" s="330" t="s">
        <v>19</v>
      </c>
      <c r="I11" s="331">
        <v>1948</v>
      </c>
      <c r="J11" s="107"/>
      <c r="K11" s="200" t="str">
        <f t="shared" si="0"/>
        <v>LE DOUARIN Xavier 4D1948</v>
      </c>
      <c r="L11" s="191">
        <f t="shared" si="1"/>
        <v>1948</v>
      </c>
      <c r="M11" s="191">
        <f t="shared" si="2"/>
        <v>14</v>
      </c>
      <c r="V11" s="7" t="s">
        <v>14</v>
      </c>
      <c r="W11" s="7">
        <v>9</v>
      </c>
    </row>
    <row r="12" spans="2:23" ht="14.25">
      <c r="B12" s="199">
        <v>10</v>
      </c>
      <c r="E12" s="326" t="s">
        <v>406</v>
      </c>
      <c r="F12" s="330" t="s">
        <v>364</v>
      </c>
      <c r="G12" s="330" t="s">
        <v>375</v>
      </c>
      <c r="H12" s="330" t="s">
        <v>20</v>
      </c>
      <c r="I12" s="331">
        <v>1996</v>
      </c>
      <c r="J12" s="107"/>
      <c r="K12" s="200" t="str">
        <f t="shared" si="0"/>
        <v>VERCHERE Dominique 5A1996</v>
      </c>
      <c r="L12" s="191">
        <f t="shared" si="1"/>
        <v>1996</v>
      </c>
      <c r="M12" s="191">
        <f t="shared" si="2"/>
        <v>15</v>
      </c>
      <c r="V12" s="7" t="s">
        <v>15</v>
      </c>
      <c r="W12" s="7">
        <v>10</v>
      </c>
    </row>
    <row r="13" spans="2:23" ht="14.25">
      <c r="B13" s="199">
        <v>11</v>
      </c>
      <c r="E13" s="326" t="s">
        <v>407</v>
      </c>
      <c r="F13" s="330" t="s">
        <v>363</v>
      </c>
      <c r="G13" s="330" t="s">
        <v>376</v>
      </c>
      <c r="H13" s="330" t="s">
        <v>21</v>
      </c>
      <c r="I13" s="331">
        <v>2524</v>
      </c>
      <c r="J13" s="107"/>
      <c r="K13" s="200" t="str">
        <f t="shared" si="0"/>
        <v>TANGUY Yves 5B2524</v>
      </c>
      <c r="L13" s="191">
        <f t="shared" si="1"/>
        <v>2524</v>
      </c>
      <c r="M13" s="191">
        <f t="shared" si="2"/>
        <v>16</v>
      </c>
      <c r="V13" s="7" t="s">
        <v>16</v>
      </c>
      <c r="W13" s="7">
        <v>11</v>
      </c>
    </row>
    <row r="14" spans="2:23" ht="14.25">
      <c r="B14" s="199">
        <v>12</v>
      </c>
      <c r="E14" s="326" t="s">
        <v>408</v>
      </c>
      <c r="F14" s="330" t="s">
        <v>396</v>
      </c>
      <c r="G14" s="330" t="s">
        <v>373</v>
      </c>
      <c r="H14" s="330" t="s">
        <v>21</v>
      </c>
      <c r="I14" s="331">
        <v>2541</v>
      </c>
      <c r="J14" s="107"/>
      <c r="K14" s="200" t="str">
        <f t="shared" si="0"/>
        <v>ONBASIOGLU Gilles 5B2541</v>
      </c>
      <c r="L14" s="191">
        <f t="shared" si="1"/>
        <v>2541</v>
      </c>
      <c r="M14" s="191">
        <f t="shared" si="2"/>
        <v>16</v>
      </c>
      <c r="V14" s="7" t="s">
        <v>17</v>
      </c>
      <c r="W14" s="7">
        <v>12</v>
      </c>
    </row>
    <row r="15" spans="2:23" ht="14.25">
      <c r="B15" s="199">
        <v>13</v>
      </c>
      <c r="E15" s="326" t="s">
        <v>445</v>
      </c>
      <c r="F15" s="330" t="s">
        <v>357</v>
      </c>
      <c r="G15" s="330" t="s">
        <v>381</v>
      </c>
      <c r="H15" s="330" t="s">
        <v>22</v>
      </c>
      <c r="I15" s="331">
        <v>3078</v>
      </c>
      <c r="J15" s="107"/>
      <c r="K15" s="200" t="str">
        <f t="shared" si="0"/>
        <v>BERNARD Pierre 5C3078</v>
      </c>
      <c r="L15" s="191">
        <f t="shared" si="1"/>
        <v>3078</v>
      </c>
      <c r="M15" s="191">
        <f t="shared" si="2"/>
        <v>17</v>
      </c>
      <c r="V15" s="7" t="s">
        <v>18</v>
      </c>
      <c r="W15" s="7">
        <v>13</v>
      </c>
    </row>
    <row r="16" spans="2:23" ht="14.25">
      <c r="B16" s="199">
        <v>14</v>
      </c>
      <c r="E16" s="326" t="s">
        <v>409</v>
      </c>
      <c r="F16" s="330" t="s">
        <v>366</v>
      </c>
      <c r="G16" s="330" t="s">
        <v>371</v>
      </c>
      <c r="H16" s="330" t="s">
        <v>22</v>
      </c>
      <c r="I16" s="331">
        <v>3199</v>
      </c>
      <c r="J16" s="107"/>
      <c r="K16" s="200" t="str">
        <f t="shared" si="0"/>
        <v>CABARET Laurent 5C3199</v>
      </c>
      <c r="L16" s="191">
        <f t="shared" si="1"/>
        <v>3199</v>
      </c>
      <c r="M16" s="191">
        <f t="shared" si="2"/>
        <v>17</v>
      </c>
      <c r="V16" s="7" t="s">
        <v>19</v>
      </c>
      <c r="W16" s="7">
        <v>14</v>
      </c>
    </row>
    <row r="17" spans="2:23" ht="14.25">
      <c r="B17" s="199">
        <v>15</v>
      </c>
      <c r="E17" s="326" t="s">
        <v>410</v>
      </c>
      <c r="F17" s="330" t="s">
        <v>358</v>
      </c>
      <c r="G17" s="330" t="s">
        <v>380</v>
      </c>
      <c r="H17" s="330" t="s">
        <v>22</v>
      </c>
      <c r="I17" s="331">
        <v>3388</v>
      </c>
      <c r="J17" s="107"/>
      <c r="K17" s="200" t="str">
        <f t="shared" si="0"/>
        <v>CALLOCH Philippe 5C3388</v>
      </c>
      <c r="L17" s="191">
        <f t="shared" si="1"/>
        <v>3388</v>
      </c>
      <c r="M17" s="191">
        <f t="shared" si="2"/>
        <v>17</v>
      </c>
      <c r="V17" s="7" t="s">
        <v>20</v>
      </c>
      <c r="W17" s="7">
        <v>15</v>
      </c>
    </row>
    <row r="18" spans="2:23" ht="14.25">
      <c r="B18" s="199">
        <v>16</v>
      </c>
      <c r="E18" s="326" t="s">
        <v>411</v>
      </c>
      <c r="F18" s="330" t="s">
        <v>365</v>
      </c>
      <c r="G18" s="330" t="s">
        <v>374</v>
      </c>
      <c r="H18" s="330" t="s">
        <v>24</v>
      </c>
      <c r="I18" s="331">
        <v>4800</v>
      </c>
      <c r="J18" s="107"/>
      <c r="K18" s="200" t="str">
        <f t="shared" si="0"/>
        <v>BONTEMPS Christophe NC4800</v>
      </c>
      <c r="L18" s="191">
        <f t="shared" si="1"/>
        <v>4800</v>
      </c>
      <c r="M18" s="191">
        <f t="shared" si="2"/>
        <v>18</v>
      </c>
      <c r="V18" s="7" t="s">
        <v>21</v>
      </c>
      <c r="W18" s="7">
        <v>16</v>
      </c>
    </row>
    <row r="19" spans="2:23" ht="14.25">
      <c r="B19" s="199">
        <v>17</v>
      </c>
      <c r="E19" s="326"/>
      <c r="F19" s="330"/>
      <c r="G19" s="330"/>
      <c r="H19" s="330"/>
      <c r="I19" s="331"/>
      <c r="J19" s="107"/>
      <c r="K19" s="200" t="str">
        <f t="shared" si="0"/>
        <v>  </v>
      </c>
      <c r="L19" s="191">
        <f t="shared" si="1"/>
        <v>0</v>
      </c>
      <c r="M19" s="191" t="e">
        <f t="shared" si="2"/>
        <v>#N/A</v>
      </c>
      <c r="V19" s="7" t="s">
        <v>22</v>
      </c>
      <c r="W19" s="7">
        <v>17</v>
      </c>
    </row>
    <row r="20" spans="2:23" ht="12.75">
      <c r="B20" s="199">
        <v>18</v>
      </c>
      <c r="E20" s="168"/>
      <c r="F20" s="279"/>
      <c r="G20" s="279"/>
      <c r="H20" s="279"/>
      <c r="I20" s="136"/>
      <c r="J20" s="107"/>
      <c r="K20" s="200" t="str">
        <f t="shared" si="0"/>
        <v>  </v>
      </c>
      <c r="L20" s="191">
        <f t="shared" si="1"/>
        <v>0</v>
      </c>
      <c r="M20" s="191" t="e">
        <f t="shared" si="2"/>
        <v>#N/A</v>
      </c>
      <c r="V20" s="7" t="s">
        <v>23</v>
      </c>
      <c r="W20" s="7">
        <v>18</v>
      </c>
    </row>
    <row r="21" spans="2:23" ht="14.25">
      <c r="B21" s="199">
        <v>19</v>
      </c>
      <c r="E21" s="326"/>
      <c r="F21" s="279"/>
      <c r="G21" s="279"/>
      <c r="H21" s="279"/>
      <c r="I21" s="136"/>
      <c r="J21" s="107"/>
      <c r="K21" s="200" t="str">
        <f t="shared" si="0"/>
        <v>  </v>
      </c>
      <c r="L21" s="191">
        <f t="shared" si="1"/>
        <v>0</v>
      </c>
      <c r="M21" s="191" t="e">
        <f t="shared" si="2"/>
        <v>#N/A</v>
      </c>
      <c r="V21" s="7" t="s">
        <v>24</v>
      </c>
      <c r="W21" s="7">
        <v>18</v>
      </c>
    </row>
    <row r="22" spans="2:13" ht="14.25">
      <c r="B22" s="199">
        <v>20</v>
      </c>
      <c r="E22" s="326"/>
      <c r="F22" s="279"/>
      <c r="G22" s="279"/>
      <c r="H22" s="279"/>
      <c r="I22" s="136"/>
      <c r="J22" s="107"/>
      <c r="K22" s="200" t="str">
        <f t="shared" si="0"/>
        <v>  </v>
      </c>
      <c r="L22" s="191">
        <f t="shared" si="1"/>
        <v>0</v>
      </c>
      <c r="M22" s="191" t="e">
        <f t="shared" si="2"/>
        <v>#N/A</v>
      </c>
    </row>
    <row r="23" spans="2:13" ht="14.25">
      <c r="B23" s="199">
        <v>21</v>
      </c>
      <c r="E23" s="326"/>
      <c r="F23" s="279"/>
      <c r="G23" s="279"/>
      <c r="H23" s="279"/>
      <c r="I23" s="136"/>
      <c r="J23" s="107"/>
      <c r="K23" s="200" t="str">
        <f t="shared" si="0"/>
        <v>  </v>
      </c>
      <c r="L23" s="191">
        <f t="shared" si="1"/>
        <v>0</v>
      </c>
      <c r="M23" s="191" t="e">
        <f t="shared" si="2"/>
        <v>#N/A</v>
      </c>
    </row>
    <row r="24" spans="2:13" ht="14.25">
      <c r="B24" s="199">
        <v>22</v>
      </c>
      <c r="E24" s="326"/>
      <c r="F24" s="279"/>
      <c r="G24" s="279"/>
      <c r="H24" s="279"/>
      <c r="I24" s="136"/>
      <c r="J24" s="107"/>
      <c r="K24" s="200" t="str">
        <f t="shared" si="0"/>
        <v>  </v>
      </c>
      <c r="L24" s="191">
        <f t="shared" si="1"/>
        <v>0</v>
      </c>
      <c r="M24" s="191" t="e">
        <f t="shared" si="2"/>
        <v>#N/A</v>
      </c>
    </row>
    <row r="25" spans="2:13" ht="14.25">
      <c r="B25" s="199">
        <v>23</v>
      </c>
      <c r="E25" s="326"/>
      <c r="F25" s="279"/>
      <c r="G25" s="279"/>
      <c r="H25" s="279"/>
      <c r="I25" s="136"/>
      <c r="J25" s="107"/>
      <c r="K25" s="200" t="str">
        <f t="shared" si="0"/>
        <v>  </v>
      </c>
      <c r="L25" s="191">
        <f t="shared" si="1"/>
        <v>0</v>
      </c>
      <c r="M25" s="191" t="e">
        <f t="shared" si="2"/>
        <v>#N/A</v>
      </c>
    </row>
    <row r="26" spans="2:13" ht="14.25">
      <c r="B26" s="199">
        <v>24</v>
      </c>
      <c r="E26" s="326"/>
      <c r="F26" s="279"/>
      <c r="G26" s="279"/>
      <c r="H26" s="279"/>
      <c r="I26" s="136"/>
      <c r="J26" s="107"/>
      <c r="K26" s="200" t="str">
        <f t="shared" si="0"/>
        <v>  </v>
      </c>
      <c r="L26" s="191">
        <f t="shared" si="1"/>
        <v>0</v>
      </c>
      <c r="M26" s="191" t="e">
        <f t="shared" si="2"/>
        <v>#N/A</v>
      </c>
    </row>
    <row r="27" spans="2:13" ht="14.25">
      <c r="B27" s="199">
        <v>25</v>
      </c>
      <c r="E27" s="326"/>
      <c r="F27" s="279"/>
      <c r="G27" s="279"/>
      <c r="H27" s="279"/>
      <c r="I27" s="136"/>
      <c r="J27" s="107"/>
      <c r="K27" s="200" t="str">
        <f t="shared" si="0"/>
        <v>  </v>
      </c>
      <c r="L27" s="191">
        <f t="shared" si="1"/>
        <v>0</v>
      </c>
      <c r="M27" s="191" t="e">
        <f t="shared" si="2"/>
        <v>#N/A</v>
      </c>
    </row>
    <row r="28" spans="2:13" ht="14.25">
      <c r="B28" s="199">
        <v>26</v>
      </c>
      <c r="E28" s="326"/>
      <c r="F28" s="279"/>
      <c r="G28" s="279"/>
      <c r="H28" s="279"/>
      <c r="I28" s="136"/>
      <c r="J28" s="107"/>
      <c r="K28" s="200" t="str">
        <f t="shared" si="0"/>
        <v>  </v>
      </c>
      <c r="L28" s="191">
        <f t="shared" si="1"/>
        <v>0</v>
      </c>
      <c r="M28" s="191" t="e">
        <f t="shared" si="2"/>
        <v>#N/A</v>
      </c>
    </row>
    <row r="29" spans="2:13" ht="14.25">
      <c r="B29" s="199">
        <v>27</v>
      </c>
      <c r="E29" s="326"/>
      <c r="F29" s="279"/>
      <c r="G29" s="279"/>
      <c r="H29" s="279"/>
      <c r="I29" s="136"/>
      <c r="J29" s="107"/>
      <c r="K29" s="200" t="str">
        <f t="shared" si="0"/>
        <v>  </v>
      </c>
      <c r="L29" s="191">
        <f t="shared" si="1"/>
        <v>0</v>
      </c>
      <c r="M29" s="191" t="e">
        <f t="shared" si="2"/>
        <v>#N/A</v>
      </c>
    </row>
    <row r="30" spans="2:13" ht="14.25">
      <c r="B30" s="199">
        <v>28</v>
      </c>
      <c r="E30" s="326"/>
      <c r="F30" s="279"/>
      <c r="G30" s="279"/>
      <c r="H30" s="279"/>
      <c r="I30" s="136"/>
      <c r="J30" s="107"/>
      <c r="K30" s="200" t="str">
        <f t="shared" si="0"/>
        <v>  </v>
      </c>
      <c r="L30" s="191">
        <f t="shared" si="1"/>
        <v>0</v>
      </c>
      <c r="M30" s="191" t="e">
        <f t="shared" si="2"/>
        <v>#N/A</v>
      </c>
    </row>
    <row r="31" spans="2:13" ht="14.25">
      <c r="B31" s="199">
        <v>29</v>
      </c>
      <c r="E31" s="326"/>
      <c r="F31" s="279"/>
      <c r="G31" s="279"/>
      <c r="H31" s="279"/>
      <c r="I31" s="136"/>
      <c r="J31" s="107"/>
      <c r="K31" s="200" t="str">
        <f t="shared" si="0"/>
        <v>  </v>
      </c>
      <c r="L31" s="191">
        <f t="shared" si="1"/>
        <v>0</v>
      </c>
      <c r="M31" s="191" t="e">
        <f t="shared" si="2"/>
        <v>#N/A</v>
      </c>
    </row>
    <row r="32" spans="2:13" ht="14.25">
      <c r="B32" s="199">
        <v>30</v>
      </c>
      <c r="E32" s="326"/>
      <c r="F32" s="279"/>
      <c r="G32" s="279"/>
      <c r="H32" s="279"/>
      <c r="I32" s="136"/>
      <c r="J32" s="107"/>
      <c r="K32" s="200" t="str">
        <f t="shared" si="0"/>
        <v>  </v>
      </c>
      <c r="L32" s="191">
        <f t="shared" si="1"/>
        <v>0</v>
      </c>
      <c r="M32" s="191" t="e">
        <f t="shared" si="2"/>
        <v>#N/A</v>
      </c>
    </row>
    <row r="33" spans="2:13" ht="14.25">
      <c r="B33" s="199">
        <v>31</v>
      </c>
      <c r="E33" s="326"/>
      <c r="F33" s="279"/>
      <c r="G33" s="279"/>
      <c r="H33" s="279"/>
      <c r="I33" s="136"/>
      <c r="J33" s="107"/>
      <c r="K33" s="200" t="str">
        <f t="shared" si="0"/>
        <v>  </v>
      </c>
      <c r="L33" s="191">
        <f t="shared" si="1"/>
        <v>0</v>
      </c>
      <c r="M33" s="191" t="e">
        <f t="shared" si="2"/>
        <v>#N/A</v>
      </c>
    </row>
    <row r="34" spans="2:13" ht="14.25">
      <c r="B34" s="199">
        <v>32</v>
      </c>
      <c r="E34" s="326"/>
      <c r="F34" s="279"/>
      <c r="G34" s="279"/>
      <c r="H34" s="279"/>
      <c r="I34" s="136"/>
      <c r="J34" s="107"/>
      <c r="K34" s="200" t="str">
        <f t="shared" si="0"/>
        <v>  </v>
      </c>
      <c r="L34" s="191">
        <f t="shared" si="1"/>
        <v>0</v>
      </c>
      <c r="M34" s="191" t="e">
        <f t="shared" si="2"/>
        <v>#N/A</v>
      </c>
    </row>
    <row r="35" spans="2:13" ht="14.25">
      <c r="B35" s="199">
        <v>33</v>
      </c>
      <c r="E35" s="326"/>
      <c r="F35" s="279"/>
      <c r="G35" s="279"/>
      <c r="H35" s="279"/>
      <c r="I35" s="136"/>
      <c r="J35" s="107"/>
      <c r="K35" s="200" t="str">
        <f aca="true" t="shared" si="3" ref="K35:K66">F35&amp;" "&amp;G35&amp;" "&amp;H35&amp;I35</f>
        <v>  </v>
      </c>
      <c r="L35" s="191">
        <f aca="true" t="shared" si="4" ref="L35:L66">I35</f>
        <v>0</v>
      </c>
      <c r="M35" s="191" t="e">
        <f aca="true" t="shared" si="5" ref="M35:M66">VLOOKUP(H35,nb,2,FALSE)</f>
        <v>#N/A</v>
      </c>
    </row>
    <row r="36" spans="2:30" ht="14.25">
      <c r="B36" s="199">
        <v>34</v>
      </c>
      <c r="E36" s="327"/>
      <c r="F36" s="279"/>
      <c r="G36" s="279"/>
      <c r="H36" s="279"/>
      <c r="I36" s="136"/>
      <c r="J36" s="107"/>
      <c r="K36" s="200" t="str">
        <f t="shared" si="3"/>
        <v>  </v>
      </c>
      <c r="L36" s="191">
        <f t="shared" si="4"/>
        <v>0</v>
      </c>
      <c r="M36" s="191" t="e">
        <f t="shared" si="5"/>
        <v>#N/A</v>
      </c>
      <c r="AD36" s="105"/>
    </row>
    <row r="37" spans="2:13" ht="14.25">
      <c r="B37" s="199">
        <v>35</v>
      </c>
      <c r="E37" s="327"/>
      <c r="F37" s="279"/>
      <c r="G37" s="279"/>
      <c r="H37" s="279"/>
      <c r="I37" s="136"/>
      <c r="J37" s="107"/>
      <c r="K37" s="200" t="str">
        <f t="shared" si="3"/>
        <v>  </v>
      </c>
      <c r="L37" s="191">
        <f t="shared" si="4"/>
        <v>0</v>
      </c>
      <c r="M37" s="191" t="e">
        <f t="shared" si="5"/>
        <v>#N/A</v>
      </c>
    </row>
    <row r="38" spans="2:13" ht="14.25">
      <c r="B38" s="199">
        <v>36</v>
      </c>
      <c r="E38" s="327"/>
      <c r="F38" s="279"/>
      <c r="G38" s="279"/>
      <c r="H38" s="279"/>
      <c r="I38" s="136"/>
      <c r="J38" s="107"/>
      <c r="K38" s="200" t="str">
        <f t="shared" si="3"/>
        <v>  </v>
      </c>
      <c r="L38" s="191">
        <f t="shared" si="4"/>
        <v>0</v>
      </c>
      <c r="M38" s="191" t="e">
        <f t="shared" si="5"/>
        <v>#N/A</v>
      </c>
    </row>
    <row r="39" spans="2:256" ht="14.25">
      <c r="B39" s="199">
        <v>37</v>
      </c>
      <c r="E39" s="327"/>
      <c r="F39" s="279"/>
      <c r="G39" s="279"/>
      <c r="H39" s="279"/>
      <c r="I39" s="136"/>
      <c r="J39" s="107"/>
      <c r="K39" s="200" t="str">
        <f t="shared" si="3"/>
        <v>  </v>
      </c>
      <c r="L39" s="191">
        <f t="shared" si="4"/>
        <v>0</v>
      </c>
      <c r="M39" s="191" t="e">
        <f t="shared" si="5"/>
        <v>#N/A</v>
      </c>
      <c r="T39" s="105"/>
      <c r="U39" s="105"/>
      <c r="IP39" s="105"/>
      <c r="IR39" s="105"/>
      <c r="IS39" s="105"/>
      <c r="IT39" s="105"/>
      <c r="IU39" s="105"/>
      <c r="IV39" s="105"/>
    </row>
    <row r="40" spans="2:256" ht="14.25">
      <c r="B40" s="199">
        <v>38</v>
      </c>
      <c r="E40" s="327"/>
      <c r="F40" s="279"/>
      <c r="G40" s="279"/>
      <c r="H40" s="279"/>
      <c r="I40" s="136"/>
      <c r="J40" s="107"/>
      <c r="K40" s="200" t="str">
        <f t="shared" si="3"/>
        <v>  </v>
      </c>
      <c r="L40" s="191">
        <f t="shared" si="4"/>
        <v>0</v>
      </c>
      <c r="M40" s="191" t="e">
        <f t="shared" si="5"/>
        <v>#N/A</v>
      </c>
      <c r="T40" s="105"/>
      <c r="U40" s="105"/>
      <c r="IP40" s="105"/>
      <c r="IR40" s="105"/>
      <c r="IS40" s="105"/>
      <c r="IT40" s="105"/>
      <c r="IU40" s="105"/>
      <c r="IV40" s="105"/>
    </row>
    <row r="41" spans="2:256" ht="14.25">
      <c r="B41" s="199">
        <v>39</v>
      </c>
      <c r="E41" s="327"/>
      <c r="F41" s="279"/>
      <c r="G41" s="279"/>
      <c r="H41" s="279"/>
      <c r="I41" s="136"/>
      <c r="J41" s="107"/>
      <c r="K41" s="200" t="str">
        <f t="shared" si="3"/>
        <v>  </v>
      </c>
      <c r="L41" s="191">
        <f t="shared" si="4"/>
        <v>0</v>
      </c>
      <c r="M41" s="191" t="e">
        <f t="shared" si="5"/>
        <v>#N/A</v>
      </c>
      <c r="T41" s="105"/>
      <c r="U41" s="105"/>
      <c r="IP41" s="105"/>
      <c r="IR41" s="105"/>
      <c r="IS41" s="105"/>
      <c r="IT41" s="105"/>
      <c r="IU41" s="105"/>
      <c r="IV41" s="105"/>
    </row>
    <row r="42" spans="2:256" ht="14.25">
      <c r="B42" s="199">
        <v>40</v>
      </c>
      <c r="E42" s="327"/>
      <c r="F42" s="279"/>
      <c r="G42" s="279"/>
      <c r="H42" s="279"/>
      <c r="I42" s="136"/>
      <c r="J42" s="107"/>
      <c r="K42" s="200" t="str">
        <f t="shared" si="3"/>
        <v>  </v>
      </c>
      <c r="L42" s="191">
        <f t="shared" si="4"/>
        <v>0</v>
      </c>
      <c r="M42" s="191" t="e">
        <f t="shared" si="5"/>
        <v>#N/A</v>
      </c>
      <c r="T42" s="105"/>
      <c r="U42" s="105"/>
      <c r="IP42" s="105"/>
      <c r="IR42" s="105"/>
      <c r="IS42" s="105"/>
      <c r="IT42" s="105"/>
      <c r="IU42" s="105"/>
      <c r="IV42" s="105"/>
    </row>
    <row r="43" spans="2:256" ht="14.25">
      <c r="B43" s="199">
        <v>41</v>
      </c>
      <c r="E43" s="327"/>
      <c r="F43" s="279"/>
      <c r="G43" s="279"/>
      <c r="H43" s="279"/>
      <c r="I43" s="136"/>
      <c r="J43" s="107"/>
      <c r="K43" s="200" t="str">
        <f t="shared" si="3"/>
        <v>  </v>
      </c>
      <c r="L43" s="191">
        <f t="shared" si="4"/>
        <v>0</v>
      </c>
      <c r="M43" s="191" t="e">
        <f t="shared" si="5"/>
        <v>#N/A</v>
      </c>
      <c r="T43" s="105"/>
      <c r="U43" s="105"/>
      <c r="IP43" s="105"/>
      <c r="IQ43" s="105"/>
      <c r="IR43" s="105"/>
      <c r="IS43" s="105"/>
      <c r="IT43" s="105"/>
      <c r="IU43" s="105"/>
      <c r="IV43" s="105"/>
    </row>
    <row r="44" spans="2:256" ht="14.25">
      <c r="B44" s="199">
        <v>42</v>
      </c>
      <c r="E44" s="327"/>
      <c r="F44" s="279"/>
      <c r="G44" s="279"/>
      <c r="H44" s="279"/>
      <c r="I44" s="136"/>
      <c r="J44" s="107"/>
      <c r="K44" s="200" t="str">
        <f t="shared" si="3"/>
        <v>  </v>
      </c>
      <c r="L44" s="191">
        <f t="shared" si="4"/>
        <v>0</v>
      </c>
      <c r="M44" s="191" t="e">
        <f t="shared" si="5"/>
        <v>#N/A</v>
      </c>
      <c r="T44" s="105"/>
      <c r="U44" s="105"/>
      <c r="IP44" s="105"/>
      <c r="IQ44" s="105"/>
      <c r="IR44" s="105"/>
      <c r="IS44" s="105"/>
      <c r="IT44" s="105"/>
      <c r="IU44" s="105"/>
      <c r="IV44" s="105"/>
    </row>
    <row r="45" spans="2:256" ht="14.25">
      <c r="B45" s="199">
        <v>43</v>
      </c>
      <c r="E45" s="327"/>
      <c r="F45" s="279"/>
      <c r="G45" s="279"/>
      <c r="H45" s="279"/>
      <c r="I45" s="136"/>
      <c r="J45" s="107"/>
      <c r="K45" s="200" t="str">
        <f t="shared" si="3"/>
        <v>  </v>
      </c>
      <c r="L45" s="191">
        <f t="shared" si="4"/>
        <v>0</v>
      </c>
      <c r="M45" s="191" t="e">
        <f t="shared" si="5"/>
        <v>#N/A</v>
      </c>
      <c r="T45" s="105"/>
      <c r="U45" s="105"/>
      <c r="IP45" s="105"/>
      <c r="IQ45" s="105"/>
      <c r="IR45" s="105"/>
      <c r="IS45" s="105"/>
      <c r="IT45" s="105"/>
      <c r="IU45" s="105"/>
      <c r="IV45" s="105"/>
    </row>
    <row r="46" spans="2:256" ht="14.25">
      <c r="B46" s="199">
        <v>44</v>
      </c>
      <c r="E46" s="327"/>
      <c r="F46" s="279"/>
      <c r="G46" s="279"/>
      <c r="H46" s="279"/>
      <c r="I46" s="136"/>
      <c r="J46" s="107"/>
      <c r="K46" s="200" t="str">
        <f t="shared" si="3"/>
        <v>  </v>
      </c>
      <c r="L46" s="191">
        <f t="shared" si="4"/>
        <v>0</v>
      </c>
      <c r="M46" s="191" t="e">
        <f t="shared" si="5"/>
        <v>#N/A</v>
      </c>
      <c r="T46" s="105"/>
      <c r="U46" s="105"/>
      <c r="IP46" s="105"/>
      <c r="IQ46" s="105"/>
      <c r="IR46" s="105"/>
      <c r="IS46" s="105"/>
      <c r="IT46" s="105"/>
      <c r="IU46" s="105"/>
      <c r="IV46" s="105"/>
    </row>
    <row r="47" spans="2:256" ht="14.25">
      <c r="B47" s="199">
        <v>45</v>
      </c>
      <c r="E47" s="327"/>
      <c r="F47" s="279"/>
      <c r="G47" s="279"/>
      <c r="H47" s="279"/>
      <c r="I47" s="136"/>
      <c r="J47" s="107"/>
      <c r="K47" s="200" t="str">
        <f t="shared" si="3"/>
        <v>  </v>
      </c>
      <c r="L47" s="191">
        <f t="shared" si="4"/>
        <v>0</v>
      </c>
      <c r="M47" s="191" t="e">
        <f t="shared" si="5"/>
        <v>#N/A</v>
      </c>
      <c r="T47" s="105"/>
      <c r="U47" s="105"/>
      <c r="IP47" s="105"/>
      <c r="IQ47" s="105"/>
      <c r="IR47" s="105"/>
      <c r="IS47" s="105"/>
      <c r="IT47" s="105"/>
      <c r="IU47" s="105"/>
      <c r="IV47" s="105"/>
    </row>
    <row r="48" spans="2:256" ht="14.25">
      <c r="B48" s="199">
        <v>46</v>
      </c>
      <c r="E48" s="327"/>
      <c r="F48" s="279"/>
      <c r="G48" s="279"/>
      <c r="H48" s="279"/>
      <c r="I48" s="136"/>
      <c r="J48" s="107"/>
      <c r="K48" s="200" t="str">
        <f t="shared" si="3"/>
        <v>  </v>
      </c>
      <c r="L48" s="191">
        <f t="shared" si="4"/>
        <v>0</v>
      </c>
      <c r="M48" s="191" t="e">
        <f t="shared" si="5"/>
        <v>#N/A</v>
      </c>
      <c r="T48" s="105"/>
      <c r="U48" s="105"/>
      <c r="IP48" s="105"/>
      <c r="IQ48" s="105"/>
      <c r="IR48" s="105"/>
      <c r="IS48" s="105"/>
      <c r="IT48" s="105"/>
      <c r="IU48" s="105"/>
      <c r="IV48" s="105"/>
    </row>
    <row r="49" spans="2:256" ht="14.25">
      <c r="B49" s="199">
        <v>47</v>
      </c>
      <c r="E49" s="327"/>
      <c r="F49" s="279"/>
      <c r="G49" s="279"/>
      <c r="H49" s="279"/>
      <c r="I49" s="136"/>
      <c r="J49" s="107"/>
      <c r="K49" s="200" t="str">
        <f t="shared" si="3"/>
        <v>  </v>
      </c>
      <c r="L49" s="191">
        <f t="shared" si="4"/>
        <v>0</v>
      </c>
      <c r="M49" s="191" t="e">
        <f t="shared" si="5"/>
        <v>#N/A</v>
      </c>
      <c r="T49" s="105"/>
      <c r="U49" s="105"/>
      <c r="IP49" s="105"/>
      <c r="IQ49" s="105"/>
      <c r="IR49" s="105"/>
      <c r="IS49" s="105"/>
      <c r="IT49" s="105"/>
      <c r="IU49" s="105"/>
      <c r="IV49" s="105"/>
    </row>
    <row r="50" spans="2:256" ht="14.25">
      <c r="B50" s="199">
        <v>48</v>
      </c>
      <c r="E50" s="327"/>
      <c r="F50" s="279"/>
      <c r="G50" s="279"/>
      <c r="H50" s="279"/>
      <c r="I50" s="136"/>
      <c r="J50" s="107"/>
      <c r="K50" s="200" t="str">
        <f t="shared" si="3"/>
        <v>  </v>
      </c>
      <c r="L50" s="191">
        <f t="shared" si="4"/>
        <v>0</v>
      </c>
      <c r="M50" s="191" t="e">
        <f t="shared" si="5"/>
        <v>#N/A</v>
      </c>
      <c r="T50" s="105"/>
      <c r="U50" s="105"/>
      <c r="IP50" s="105"/>
      <c r="IQ50" s="105"/>
      <c r="IR50" s="105"/>
      <c r="IS50" s="105"/>
      <c r="IT50" s="105"/>
      <c r="IU50" s="105"/>
      <c r="IV50" s="105"/>
    </row>
    <row r="51" spans="2:256" ht="12.75">
      <c r="B51" s="199">
        <v>49</v>
      </c>
      <c r="E51" s="135"/>
      <c r="F51" s="279"/>
      <c r="G51" s="279"/>
      <c r="H51" s="279"/>
      <c r="I51" s="136"/>
      <c r="J51" s="107"/>
      <c r="K51" s="200" t="str">
        <f t="shared" si="3"/>
        <v>  </v>
      </c>
      <c r="L51" s="191">
        <f t="shared" si="4"/>
        <v>0</v>
      </c>
      <c r="M51" s="191" t="e">
        <f t="shared" si="5"/>
        <v>#N/A</v>
      </c>
      <c r="T51" s="105"/>
      <c r="U51" s="105"/>
      <c r="IP51" s="105"/>
      <c r="IQ51" s="105"/>
      <c r="IR51" s="105"/>
      <c r="IS51" s="105"/>
      <c r="IT51" s="105"/>
      <c r="IU51" s="105"/>
      <c r="IV51" s="105"/>
    </row>
    <row r="52" spans="2:256" ht="12.75">
      <c r="B52" s="199">
        <v>50</v>
      </c>
      <c r="E52" s="135"/>
      <c r="F52" s="279"/>
      <c r="G52" s="279"/>
      <c r="H52" s="279"/>
      <c r="I52" s="136"/>
      <c r="J52" s="107"/>
      <c r="K52" s="200" t="str">
        <f t="shared" si="3"/>
        <v>  </v>
      </c>
      <c r="L52" s="191">
        <f t="shared" si="4"/>
        <v>0</v>
      </c>
      <c r="M52" s="191" t="e">
        <f t="shared" si="5"/>
        <v>#N/A</v>
      </c>
      <c r="T52" s="105"/>
      <c r="U52" s="105"/>
      <c r="IP52" s="105"/>
      <c r="IQ52" s="105"/>
      <c r="IR52" s="105"/>
      <c r="IS52" s="105"/>
      <c r="IT52" s="105"/>
      <c r="IU52" s="105"/>
      <c r="IV52" s="105"/>
    </row>
    <row r="53" spans="2:256" ht="12.75">
      <c r="B53" s="199">
        <v>51</v>
      </c>
      <c r="E53" s="135"/>
      <c r="F53" s="279"/>
      <c r="G53" s="279"/>
      <c r="H53" s="279"/>
      <c r="I53" s="136"/>
      <c r="J53" s="107"/>
      <c r="K53" s="200" t="str">
        <f t="shared" si="3"/>
        <v>  </v>
      </c>
      <c r="L53" s="191">
        <f t="shared" si="4"/>
        <v>0</v>
      </c>
      <c r="M53" s="191" t="e">
        <f t="shared" si="5"/>
        <v>#N/A</v>
      </c>
      <c r="T53" s="105"/>
      <c r="U53" s="105"/>
      <c r="IP53" s="105"/>
      <c r="IQ53" s="105"/>
      <c r="IR53" s="105"/>
      <c r="IS53" s="105"/>
      <c r="IT53" s="105"/>
      <c r="IU53" s="105"/>
      <c r="IV53" s="105"/>
    </row>
    <row r="54" spans="2:21" ht="12.75">
      <c r="B54" s="199">
        <v>52</v>
      </c>
      <c r="E54" s="135"/>
      <c r="F54" s="279"/>
      <c r="G54" s="279"/>
      <c r="H54" s="279"/>
      <c r="I54" s="136"/>
      <c r="J54" s="107"/>
      <c r="K54" s="200" t="str">
        <f t="shared" si="3"/>
        <v>  </v>
      </c>
      <c r="L54" s="191">
        <f t="shared" si="4"/>
        <v>0</v>
      </c>
      <c r="M54" s="191" t="e">
        <f t="shared" si="5"/>
        <v>#N/A</v>
      </c>
      <c r="U54" s="105"/>
    </row>
    <row r="55" spans="2:256" ht="12.75">
      <c r="B55" s="199">
        <v>53</v>
      </c>
      <c r="E55" s="135"/>
      <c r="F55" s="279"/>
      <c r="G55" s="279"/>
      <c r="H55" s="279"/>
      <c r="I55" s="136"/>
      <c r="J55" s="107"/>
      <c r="K55" s="200" t="str">
        <f t="shared" si="3"/>
        <v>  </v>
      </c>
      <c r="L55" s="191">
        <f t="shared" si="4"/>
        <v>0</v>
      </c>
      <c r="M55" s="191" t="e">
        <f t="shared" si="5"/>
        <v>#N/A</v>
      </c>
      <c r="T55" s="105"/>
      <c r="U55" s="105"/>
      <c r="IP55" s="105"/>
      <c r="IQ55" s="105"/>
      <c r="IR55" s="105"/>
      <c r="IS55" s="105"/>
      <c r="IT55" s="105"/>
      <c r="IU55" s="105"/>
      <c r="IV55" s="105"/>
    </row>
    <row r="56" spans="2:256" ht="12.75">
      <c r="B56" s="199">
        <v>54</v>
      </c>
      <c r="E56" s="135"/>
      <c r="F56" s="279"/>
      <c r="G56" s="279"/>
      <c r="H56" s="279"/>
      <c r="I56" s="136"/>
      <c r="J56" s="107"/>
      <c r="K56" s="200" t="str">
        <f t="shared" si="3"/>
        <v>  </v>
      </c>
      <c r="L56" s="191">
        <f t="shared" si="4"/>
        <v>0</v>
      </c>
      <c r="M56" s="191" t="e">
        <f t="shared" si="5"/>
        <v>#N/A</v>
      </c>
      <c r="T56" s="105"/>
      <c r="U56" s="105"/>
      <c r="IP56" s="105"/>
      <c r="IQ56" s="105"/>
      <c r="IR56" s="105"/>
      <c r="IS56" s="105"/>
      <c r="IT56" s="105"/>
      <c r="IU56" s="105"/>
      <c r="IV56" s="105"/>
    </row>
    <row r="57" spans="2:256" ht="12.75">
      <c r="B57" s="199">
        <v>55</v>
      </c>
      <c r="E57" s="135"/>
      <c r="F57" s="279"/>
      <c r="G57" s="279"/>
      <c r="H57" s="279"/>
      <c r="I57" s="136"/>
      <c r="J57" s="107"/>
      <c r="K57" s="200" t="str">
        <f t="shared" si="3"/>
        <v>  </v>
      </c>
      <c r="L57" s="191">
        <f t="shared" si="4"/>
        <v>0</v>
      </c>
      <c r="M57" s="191" t="e">
        <f t="shared" si="5"/>
        <v>#N/A</v>
      </c>
      <c r="T57" s="105"/>
      <c r="U57" s="105"/>
      <c r="IP57" s="105"/>
      <c r="IQ57" s="105"/>
      <c r="IR57" s="105"/>
      <c r="IS57" s="105"/>
      <c r="IT57" s="105"/>
      <c r="IU57" s="105"/>
      <c r="IV57" s="105"/>
    </row>
    <row r="58" spans="2:256" ht="12.75">
      <c r="B58" s="199">
        <v>56</v>
      </c>
      <c r="E58" s="135"/>
      <c r="F58" s="279"/>
      <c r="G58" s="279"/>
      <c r="H58" s="279"/>
      <c r="I58" s="136"/>
      <c r="J58" s="107"/>
      <c r="K58" s="200" t="str">
        <f t="shared" si="3"/>
        <v>  </v>
      </c>
      <c r="L58" s="191">
        <f t="shared" si="4"/>
        <v>0</v>
      </c>
      <c r="M58" s="191" t="e">
        <f t="shared" si="5"/>
        <v>#N/A</v>
      </c>
      <c r="T58" s="105"/>
      <c r="U58" s="105"/>
      <c r="IP58" s="105"/>
      <c r="IQ58" s="105"/>
      <c r="IR58" s="105"/>
      <c r="IS58" s="105"/>
      <c r="IT58" s="105"/>
      <c r="IU58" s="105"/>
      <c r="IV58" s="105"/>
    </row>
    <row r="59" spans="2:256" ht="12.75">
      <c r="B59" s="199">
        <v>57</v>
      </c>
      <c r="E59" s="135"/>
      <c r="F59" s="279"/>
      <c r="G59" s="279"/>
      <c r="H59" s="279"/>
      <c r="I59" s="136"/>
      <c r="J59" s="107"/>
      <c r="K59" s="200" t="str">
        <f t="shared" si="3"/>
        <v>  </v>
      </c>
      <c r="L59" s="191">
        <f t="shared" si="4"/>
        <v>0</v>
      </c>
      <c r="M59" s="191" t="e">
        <f t="shared" si="5"/>
        <v>#N/A</v>
      </c>
      <c r="T59" s="105"/>
      <c r="U59" s="105"/>
      <c r="IP59" s="105"/>
      <c r="IQ59" s="105"/>
      <c r="IR59" s="105"/>
      <c r="IS59" s="105"/>
      <c r="IT59" s="105"/>
      <c r="IU59" s="105"/>
      <c r="IV59" s="105"/>
    </row>
    <row r="60" spans="2:256" ht="12.75">
      <c r="B60" s="199">
        <v>58</v>
      </c>
      <c r="E60" s="135"/>
      <c r="F60" s="279"/>
      <c r="G60" s="279"/>
      <c r="H60" s="279"/>
      <c r="I60" s="136"/>
      <c r="J60" s="107"/>
      <c r="K60" s="200" t="str">
        <f t="shared" si="3"/>
        <v>  </v>
      </c>
      <c r="L60" s="191">
        <f t="shared" si="4"/>
        <v>0</v>
      </c>
      <c r="M60" s="191" t="e">
        <f t="shared" si="5"/>
        <v>#N/A</v>
      </c>
      <c r="T60" s="105"/>
      <c r="U60" s="105"/>
      <c r="IP60" s="105"/>
      <c r="IQ60" s="105"/>
      <c r="IR60" s="105"/>
      <c r="IS60" s="105"/>
      <c r="IT60" s="105"/>
      <c r="IU60" s="105"/>
      <c r="IV60" s="105"/>
    </row>
    <row r="61" spans="2:256" ht="12.75">
      <c r="B61" s="199">
        <v>59</v>
      </c>
      <c r="E61" s="135"/>
      <c r="F61" s="279"/>
      <c r="G61" s="279"/>
      <c r="H61" s="279"/>
      <c r="I61" s="136"/>
      <c r="J61" s="107"/>
      <c r="K61" s="200" t="str">
        <f t="shared" si="3"/>
        <v>  </v>
      </c>
      <c r="L61" s="191">
        <f t="shared" si="4"/>
        <v>0</v>
      </c>
      <c r="M61" s="191" t="e">
        <f t="shared" si="5"/>
        <v>#N/A</v>
      </c>
      <c r="T61" s="105"/>
      <c r="U61" s="105"/>
      <c r="IP61" s="105"/>
      <c r="IQ61" s="105"/>
      <c r="IR61" s="105"/>
      <c r="IS61" s="105"/>
      <c r="IT61" s="105"/>
      <c r="IU61" s="105"/>
      <c r="IV61" s="105"/>
    </row>
    <row r="62" spans="2:256" ht="12.75">
      <c r="B62" s="199">
        <v>60</v>
      </c>
      <c r="E62" s="135"/>
      <c r="F62" s="279"/>
      <c r="G62" s="279"/>
      <c r="H62" s="279"/>
      <c r="I62" s="136"/>
      <c r="J62" s="107"/>
      <c r="K62" s="200" t="str">
        <f t="shared" si="3"/>
        <v>  </v>
      </c>
      <c r="L62" s="191">
        <f t="shared" si="4"/>
        <v>0</v>
      </c>
      <c r="M62" s="191" t="e">
        <f t="shared" si="5"/>
        <v>#N/A</v>
      </c>
      <c r="T62" s="105"/>
      <c r="U62" s="105"/>
      <c r="IP62" s="105"/>
      <c r="IQ62" s="105"/>
      <c r="IR62" s="105"/>
      <c r="IS62" s="105"/>
      <c r="IT62" s="105"/>
      <c r="IU62" s="105"/>
      <c r="IV62" s="105"/>
    </row>
    <row r="63" spans="2:256" ht="12.75">
      <c r="B63" s="199">
        <v>61</v>
      </c>
      <c r="E63" s="135"/>
      <c r="F63" s="279"/>
      <c r="G63" s="279"/>
      <c r="H63" s="279"/>
      <c r="I63" s="136"/>
      <c r="J63" s="107"/>
      <c r="K63" s="200" t="str">
        <f t="shared" si="3"/>
        <v>  </v>
      </c>
      <c r="L63" s="191">
        <f t="shared" si="4"/>
        <v>0</v>
      </c>
      <c r="M63" s="191" t="e">
        <f t="shared" si="5"/>
        <v>#N/A</v>
      </c>
      <c r="T63" s="105"/>
      <c r="U63" s="105"/>
      <c r="IP63" s="105"/>
      <c r="IQ63" s="105"/>
      <c r="IR63" s="105"/>
      <c r="IS63" s="105"/>
      <c r="IT63" s="105"/>
      <c r="IU63" s="105"/>
      <c r="IV63" s="105"/>
    </row>
    <row r="64" spans="2:256" ht="12.75">
      <c r="B64" s="199">
        <v>62</v>
      </c>
      <c r="E64" s="135"/>
      <c r="F64" s="279"/>
      <c r="G64" s="279"/>
      <c r="H64" s="279"/>
      <c r="I64" s="136"/>
      <c r="J64" s="107"/>
      <c r="K64" s="200" t="str">
        <f t="shared" si="3"/>
        <v>  </v>
      </c>
      <c r="L64" s="191">
        <f t="shared" si="4"/>
        <v>0</v>
      </c>
      <c r="M64" s="191" t="e">
        <f t="shared" si="5"/>
        <v>#N/A</v>
      </c>
      <c r="T64" s="105"/>
      <c r="U64" s="105"/>
      <c r="IP64" s="105"/>
      <c r="IQ64" s="105"/>
      <c r="IR64" s="105"/>
      <c r="IS64" s="105"/>
      <c r="IT64" s="105"/>
      <c r="IU64" s="105"/>
      <c r="IV64" s="105"/>
    </row>
    <row r="65" spans="2:256" ht="12.75">
      <c r="B65" s="199">
        <v>63</v>
      </c>
      <c r="E65" s="135"/>
      <c r="F65" s="279"/>
      <c r="G65" s="279"/>
      <c r="H65" s="279"/>
      <c r="I65" s="136"/>
      <c r="J65" s="107"/>
      <c r="K65" s="200" t="str">
        <f t="shared" si="3"/>
        <v>  </v>
      </c>
      <c r="L65" s="191">
        <f t="shared" si="4"/>
        <v>0</v>
      </c>
      <c r="M65" s="191" t="e">
        <f t="shared" si="5"/>
        <v>#N/A</v>
      </c>
      <c r="T65" s="105"/>
      <c r="U65" s="105"/>
      <c r="IP65" s="105"/>
      <c r="IQ65" s="105"/>
      <c r="IR65" s="105"/>
      <c r="IS65" s="105"/>
      <c r="IT65" s="105"/>
      <c r="IU65" s="105"/>
      <c r="IV65" s="105"/>
    </row>
    <row r="66" spans="2:13" ht="12.75">
      <c r="B66" s="199">
        <v>64</v>
      </c>
      <c r="E66" s="135"/>
      <c r="F66" s="279"/>
      <c r="G66" s="279"/>
      <c r="H66" s="279"/>
      <c r="I66" s="136"/>
      <c r="J66" s="107"/>
      <c r="K66" s="200" t="str">
        <f t="shared" si="3"/>
        <v>  </v>
      </c>
      <c r="L66" s="191">
        <f t="shared" si="4"/>
        <v>0</v>
      </c>
      <c r="M66" s="191" t="e">
        <f t="shared" si="5"/>
        <v>#N/A</v>
      </c>
    </row>
    <row r="67" spans="5:10" ht="13.5" thickBot="1">
      <c r="E67" s="201"/>
      <c r="F67" s="202"/>
      <c r="G67" s="202"/>
      <c r="H67" s="202"/>
      <c r="I67" s="203"/>
      <c r="J67" s="200" t="str">
        <f>F67&amp;" "&amp;G67&amp;" "&amp;H67</f>
        <v>  </v>
      </c>
    </row>
    <row r="68" ht="12.75">
      <c r="J68" s="200" t="str">
        <f>F68&amp;" "&amp;G68&amp;" "&amp;H68</f>
        <v>  </v>
      </c>
    </row>
    <row r="69" ht="12.75">
      <c r="J69" s="200"/>
    </row>
    <row r="70" ht="12.75">
      <c r="J70" s="200"/>
    </row>
  </sheetData>
  <sheetProtection/>
  <mergeCells count="2">
    <mergeCell ref="J1:AA1"/>
    <mergeCell ref="AB1:AE1"/>
  </mergeCells>
  <printOptions/>
  <pageMargins left="0.8" right="0.79" top="0.79" bottom="0.39" header="0.38" footer="0.39"/>
  <pageSetup fitToHeight="1" fitToWidth="1" horizontalDpi="300" verticalDpi="300" orientation="portrait" paperSize="9" r:id="rId2"/>
  <headerFooter alignWithMargins="0">
    <oddHeader>&amp;C&amp;"Arial,Gras"&amp;10LISTES DES PARTICIPANTS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2:Q36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3.66015625" style="120" customWidth="1"/>
    <col min="2" max="2" width="7.5" style="141" customWidth="1"/>
    <col min="3" max="3" width="9" style="120" customWidth="1"/>
    <col min="4" max="5" width="7.5" style="120" customWidth="1"/>
    <col min="6" max="6" width="3.33203125" style="123" customWidth="1"/>
    <col min="7" max="7" width="8" style="120" customWidth="1"/>
    <col min="8" max="8" width="9" style="120" customWidth="1"/>
    <col min="9" max="9" width="7.5" style="120" customWidth="1"/>
    <col min="10" max="10" width="6.5" style="120" customWidth="1"/>
    <col min="11" max="11" width="3.66015625" style="123" customWidth="1"/>
    <col min="12" max="12" width="7" style="120" customWidth="1"/>
    <col min="13" max="13" width="9" style="120" customWidth="1"/>
    <col min="14" max="14" width="7.5" style="120" customWidth="1"/>
    <col min="15" max="15" width="8.16015625" style="120" customWidth="1"/>
    <col min="16" max="16384" width="12" style="120" customWidth="1"/>
  </cols>
  <sheetData>
    <row r="1" ht="22.5" customHeight="1"/>
    <row r="2" spans="1:5" ht="19.5" customHeight="1" thickBot="1">
      <c r="A2" s="303"/>
      <c r="B2" s="304"/>
      <c r="C2" s="304"/>
      <c r="D2" s="304"/>
      <c r="E2" s="305" t="s">
        <v>273</v>
      </c>
    </row>
    <row r="3" spans="1:15" s="143" customFormat="1" ht="27.75" customHeight="1">
      <c r="A3" s="301" t="s">
        <v>274</v>
      </c>
      <c r="B3" s="302"/>
      <c r="C3" s="181" t="s">
        <v>275</v>
      </c>
      <c r="D3" s="182"/>
      <c r="E3" s="196">
        <v>4</v>
      </c>
      <c r="F3" s="183" t="s">
        <v>274</v>
      </c>
      <c r="G3" s="184"/>
      <c r="H3" s="181" t="s">
        <v>275</v>
      </c>
      <c r="I3" s="182"/>
      <c r="J3" s="197">
        <v>4</v>
      </c>
      <c r="K3" s="183" t="s">
        <v>274</v>
      </c>
      <c r="L3" s="184"/>
      <c r="M3" s="181" t="s">
        <v>275</v>
      </c>
      <c r="N3" s="182"/>
      <c r="O3" s="197">
        <v>4</v>
      </c>
    </row>
    <row r="4" spans="1:15" s="123" customFormat="1" ht="11.25">
      <c r="A4" s="162" t="s">
        <v>276</v>
      </c>
      <c r="B4" s="163" t="s">
        <v>263</v>
      </c>
      <c r="C4" s="154" t="s">
        <v>97</v>
      </c>
      <c r="D4" s="154" t="s">
        <v>239</v>
      </c>
      <c r="E4" s="154" t="s">
        <v>277</v>
      </c>
      <c r="F4" s="162" t="s">
        <v>276</v>
      </c>
      <c r="G4" s="163" t="s">
        <v>263</v>
      </c>
      <c r="H4" s="154" t="s">
        <v>97</v>
      </c>
      <c r="I4" s="154" t="s">
        <v>239</v>
      </c>
      <c r="J4" s="154" t="s">
        <v>277</v>
      </c>
      <c r="K4" s="162" t="s">
        <v>276</v>
      </c>
      <c r="L4" s="163" t="s">
        <v>263</v>
      </c>
      <c r="M4" s="154" t="s">
        <v>97</v>
      </c>
      <c r="N4" s="154" t="s">
        <v>239</v>
      </c>
      <c r="O4" s="154" t="s">
        <v>277</v>
      </c>
    </row>
    <row r="5" spans="1:15" ht="11.25">
      <c r="A5" s="148" t="s">
        <v>278</v>
      </c>
      <c r="B5" s="149"/>
      <c r="C5" s="147" t="str">
        <f>IF(COUNTIF(Hh,IF(MINUTE(B5)=0,A5&amp;HOUR(B5)&amp;":"&amp;MINUTE(B5)&amp;MINUTE(B5),A5&amp;HOUR(B5)&amp;":"&amp;MINUTE(B5)))=0," ",COUNTIF(Hh,IF(MINUTE(B5)=0,A5&amp;HOUR(B5)&amp;":"&amp;MINUTE(B5)&amp;MINUTE(B5),A5&amp;HOUR(B5)&amp;":"&amp;MINUTE(B5))))</f>
        <v> </v>
      </c>
      <c r="D5" s="147" t="str">
        <f>IF(COUNTIF(Hf,IF(MINUTE(B5)=0,A5&amp;HOUR(B5)&amp;":"&amp;MINUTE(B5)&amp;MINUTE(B5),A5&amp;HOUR(B5)&amp;":"&amp;MINUTE(B5)))=0," ",COUNTIF(Hf,IF(MINUTE(B5)=0,A5&amp;HOUR(B5)&amp;":"&amp;MINUTE(B5)&amp;MINUTE(B5),A5&amp;HOUR(B5)&amp;":"&amp;MINUTE(B5))))</f>
        <v> </v>
      </c>
      <c r="E5" s="145">
        <f>IF(court1-SUM(C5:D5)=0," ",(court1-SUM(C5:D5)))</f>
        <v>4</v>
      </c>
      <c r="F5" s="150" t="s">
        <v>279</v>
      </c>
      <c r="G5" s="149">
        <v>0.375</v>
      </c>
      <c r="H5" s="147" t="str">
        <f>IF(COUNTIF(Hh,IF(MINUTE(G5)=0,F5&amp;HOUR(G5)&amp;":"&amp;MINUTE(G5)&amp;MINUTE(G5),F5&amp;HOUR(G5)&amp;":"&amp;MINUTE(G5)))=0," ",COUNTIF(Hh,IF(MINUTE(G5)=0,F5&amp;HOUR(G5)&amp;":"&amp;MINUTE(G5)&amp;MINUTE(G5),F5&amp;HOUR(G5)&amp;":"&amp;MINUTE(G5))))</f>
        <v> </v>
      </c>
      <c r="I5" s="147" t="str">
        <f>IF(COUNTIF(Hf,IF(MINUTE(G5)=0,F5&amp;HOUR(G5)&amp;":"&amp;MINUTE(G5)&amp;MINUTE(G5),F5&amp;HOUR(G5)&amp;":"&amp;MINUTE(G5)))=0," ",COUNTIF(Hf,IF(MINUTE(G5)=0,F5&amp;HOUR(G5)&amp;":"&amp;MINUTE(G5)&amp;MINUTE(G5),F5&amp;HOUR(G5)&amp;":"&amp;MINUTE(G5))))</f>
        <v> </v>
      </c>
      <c r="J5" s="145">
        <f>IF(court2-SUM(H5:I5)=0," ",(court2-SUM(H5:I5)))</f>
        <v>4</v>
      </c>
      <c r="K5" s="150" t="s">
        <v>280</v>
      </c>
      <c r="L5" s="149">
        <v>0.4166666666666667</v>
      </c>
      <c r="M5" s="147" t="str">
        <f>IF(COUNTIF(Hh,IF(MINUTE(L5)=0,K5&amp;HOUR(L5)&amp;":"&amp;MINUTE(L5)&amp;MINUTE(L5),K5&amp;HOUR(L5)&amp;":"&amp;MINUTE(L5)))=0," ",COUNTIF(Hh,IF(MINUTE(L5)=0,K5&amp;HOUR(L5)&amp;":"&amp;MINUTE(L5)&amp;MINUTE(L5),K5&amp;HOUR(L5)&amp;":"&amp;MINUTE(L5))))</f>
        <v> </v>
      </c>
      <c r="N5" s="147" t="str">
        <f>IF(COUNTIF(Hf,IF(MINUTE(L5)=0,K5&amp;HOUR(L5)&amp;":"&amp;MINUTE(L5)&amp;MINUTE(L5),K5&amp;HOUR(L5)&amp;":"&amp;MINUTE(L5)))=0," ",COUNTIF(Hf,IF(MINUTE(L5)=0,K5&amp;HOUR(L5)&amp;":"&amp;MINUTE(L5)&amp;MINUTE(L5),K5&amp;HOUR(L5)&amp;":"&amp;MINUTE(L5))))</f>
        <v> </v>
      </c>
      <c r="O5" s="145">
        <f>IF(court3-SUM(M5:N5)=0," ",(court3-SUM(M5:N5)))</f>
        <v>4</v>
      </c>
    </row>
    <row r="6" spans="1:17" ht="11.25">
      <c r="A6" s="148" t="s">
        <v>278</v>
      </c>
      <c r="B6" s="149"/>
      <c r="C6" s="147" t="str">
        <f aca="true" t="shared" si="0" ref="C6:C31">IF(COUNTIF(Hh,IF(MINUTE(B6)=0,A6&amp;HOUR(B6)&amp;":"&amp;MINUTE(B6)&amp;MINUTE(B6),A6&amp;HOUR(B6)&amp;":"&amp;MINUTE(B6)))=0," ",COUNTIF(Hh,IF(MINUTE(B6)=0,A6&amp;HOUR(B6)&amp;":"&amp;MINUTE(B6)&amp;MINUTE(B6),A6&amp;HOUR(B6)&amp;":"&amp;MINUTE(B6))))</f>
        <v> </v>
      </c>
      <c r="D6" s="147" t="str">
        <f aca="true" t="shared" si="1" ref="D6:D31">IF(COUNTIF(Hf,IF(MINUTE(B6)=0,A6&amp;HOUR(B6)&amp;":"&amp;MINUTE(B6)&amp;MINUTE(B6),A6&amp;HOUR(B6)&amp;":"&amp;MINUTE(B6)))=0," ",COUNTIF(Hf,IF(MINUTE(B6)=0,A6&amp;HOUR(B6)&amp;":"&amp;MINUTE(B6)&amp;MINUTE(B6),A6&amp;HOUR(B6)&amp;":"&amp;MINUTE(B6))))</f>
        <v> </v>
      </c>
      <c r="E6" s="145">
        <f aca="true" t="shared" si="2" ref="E6:E31">IF(court1-SUM(C6:D6)=0," ",(court1-SUM(C6:D6)))</f>
        <v>4</v>
      </c>
      <c r="F6" s="150" t="s">
        <v>279</v>
      </c>
      <c r="G6" s="149">
        <v>0.40277777777777773</v>
      </c>
      <c r="H6" s="147" t="str">
        <f aca="true" t="shared" si="3" ref="H6:H31">IF(COUNTIF(Hh,IF(MINUTE(G6)=0,F6&amp;HOUR(G6)&amp;":"&amp;MINUTE(G6)&amp;MINUTE(G6),F6&amp;HOUR(G6)&amp;":"&amp;MINUTE(G6)))=0," ",COUNTIF(Hh,IF(MINUTE(G6)=0,F6&amp;HOUR(G6)&amp;":"&amp;MINUTE(G6)&amp;MINUTE(G6),F6&amp;HOUR(G6)&amp;":"&amp;MINUTE(G6))))</f>
        <v> </v>
      </c>
      <c r="I6" s="147" t="str">
        <f aca="true" t="shared" si="4" ref="I6:I31">IF(COUNTIF(Hf,IF(MINUTE(G6)=0,F6&amp;HOUR(G6)&amp;":"&amp;MINUTE(G6)&amp;MINUTE(G6),F6&amp;HOUR(G6)&amp;":"&amp;MINUTE(G6)))=0," ",COUNTIF(Hf,IF(MINUTE(G6)=0,F6&amp;HOUR(G6)&amp;":"&amp;MINUTE(G6)&amp;MINUTE(G6),F6&amp;HOUR(G6)&amp;":"&amp;MINUTE(G6))))</f>
        <v> </v>
      </c>
      <c r="J6" s="145">
        <f>IF(court2-SUM(H6:I6)=0," ",(court2-SUM(H6:I6)))</f>
        <v>4</v>
      </c>
      <c r="K6" s="150" t="s">
        <v>280</v>
      </c>
      <c r="L6" s="149">
        <v>0.4444444444444444</v>
      </c>
      <c r="M6" s="147" t="str">
        <f aca="true" t="shared" si="5" ref="M6:M31">IF(COUNTIF(Hh,IF(MINUTE(L6)=0,K6&amp;HOUR(L6)&amp;":"&amp;MINUTE(L6)&amp;MINUTE(L6),K6&amp;HOUR(L6)&amp;":"&amp;MINUTE(L6)))=0," ",COUNTIF(Hh,IF(MINUTE(L6)=0,K6&amp;HOUR(L6)&amp;":"&amp;MINUTE(L6)&amp;MINUTE(L6),K6&amp;HOUR(L6)&amp;":"&amp;MINUTE(L6))))</f>
        <v> </v>
      </c>
      <c r="N6" s="147" t="str">
        <f aca="true" t="shared" si="6" ref="N6:N31">IF(COUNTIF(Hf,IF(MINUTE(L6)=0,K6&amp;HOUR(L6)&amp;":"&amp;MINUTE(L6)&amp;MINUTE(L6),K6&amp;HOUR(L6)&amp;":"&amp;MINUTE(L6)))=0," ",COUNTIF(Hf,IF(MINUTE(L6)=0,K6&amp;HOUR(L6)&amp;":"&amp;MINUTE(L6)&amp;MINUTE(L6),K6&amp;HOUR(L6)&amp;":"&amp;MINUTE(L6))))</f>
        <v> </v>
      </c>
      <c r="O6" s="145">
        <f aca="true" t="shared" si="7" ref="O6:O31">IF(court3-SUM(M6:N6)=0," ",(court3-SUM(M6:N6)))</f>
        <v>4</v>
      </c>
      <c r="Q6" s="141"/>
    </row>
    <row r="7" spans="1:17" ht="11.25">
      <c r="A7" s="148" t="s">
        <v>278</v>
      </c>
      <c r="B7" s="149"/>
      <c r="C7" s="147" t="str">
        <f t="shared" si="0"/>
        <v> </v>
      </c>
      <c r="D7" s="147" t="str">
        <f t="shared" si="1"/>
        <v> </v>
      </c>
      <c r="E7" s="145">
        <f t="shared" si="2"/>
        <v>4</v>
      </c>
      <c r="F7" s="150" t="s">
        <v>279</v>
      </c>
      <c r="G7" s="149">
        <v>0.430555555555555</v>
      </c>
      <c r="H7" s="147" t="str">
        <f t="shared" si="3"/>
        <v> </v>
      </c>
      <c r="I7" s="147" t="str">
        <f t="shared" si="4"/>
        <v> </v>
      </c>
      <c r="J7" s="145">
        <f aca="true" t="shared" si="8" ref="J7:J31">IF(court2-SUM(H7:I7)=0," ",(court2-SUM(H7:I7)))</f>
        <v>4</v>
      </c>
      <c r="K7" s="150" t="s">
        <v>280</v>
      </c>
      <c r="L7" s="149">
        <v>0.472222222222222</v>
      </c>
      <c r="M7" s="147" t="str">
        <f t="shared" si="5"/>
        <v> </v>
      </c>
      <c r="N7" s="147" t="str">
        <f t="shared" si="6"/>
        <v> </v>
      </c>
      <c r="O7" s="145">
        <f t="shared" si="7"/>
        <v>4</v>
      </c>
      <c r="Q7" s="141"/>
    </row>
    <row r="8" spans="1:15" ht="11.25">
      <c r="A8" s="148" t="s">
        <v>278</v>
      </c>
      <c r="B8" s="149"/>
      <c r="C8" s="147" t="str">
        <f t="shared" si="0"/>
        <v> </v>
      </c>
      <c r="D8" s="147" t="str">
        <f t="shared" si="1"/>
        <v> </v>
      </c>
      <c r="E8" s="145">
        <f t="shared" si="2"/>
        <v>4</v>
      </c>
      <c r="F8" s="150" t="s">
        <v>279</v>
      </c>
      <c r="G8" s="149">
        <v>0.458333333333333</v>
      </c>
      <c r="H8" s="147" t="str">
        <f t="shared" si="3"/>
        <v> </v>
      </c>
      <c r="I8" s="147" t="str">
        <f t="shared" si="4"/>
        <v> </v>
      </c>
      <c r="J8" s="145">
        <f t="shared" si="8"/>
        <v>4</v>
      </c>
      <c r="K8" s="150" t="s">
        <v>280</v>
      </c>
      <c r="L8" s="149">
        <v>0.5</v>
      </c>
      <c r="M8" s="147" t="str">
        <f t="shared" si="5"/>
        <v> </v>
      </c>
      <c r="N8" s="147" t="str">
        <f t="shared" si="6"/>
        <v> </v>
      </c>
      <c r="O8" s="145">
        <f t="shared" si="7"/>
        <v>4</v>
      </c>
    </row>
    <row r="9" spans="1:15" ht="11.25">
      <c r="A9" s="148" t="s">
        <v>278</v>
      </c>
      <c r="B9" s="149"/>
      <c r="C9" s="147" t="str">
        <f t="shared" si="0"/>
        <v> </v>
      </c>
      <c r="D9" s="147" t="str">
        <f t="shared" si="1"/>
        <v> </v>
      </c>
      <c r="E9" s="145">
        <f t="shared" si="2"/>
        <v>4</v>
      </c>
      <c r="F9" s="150" t="s">
        <v>279</v>
      </c>
      <c r="G9" s="149">
        <v>0.486111111111111</v>
      </c>
      <c r="H9" s="147" t="str">
        <f t="shared" si="3"/>
        <v> </v>
      </c>
      <c r="I9" s="147" t="str">
        <f t="shared" si="4"/>
        <v> </v>
      </c>
      <c r="J9" s="145">
        <f t="shared" si="8"/>
        <v>4</v>
      </c>
      <c r="K9" s="150" t="s">
        <v>280</v>
      </c>
      <c r="L9" s="149">
        <v>0.527777777777778</v>
      </c>
      <c r="M9" s="147" t="str">
        <f t="shared" si="5"/>
        <v> </v>
      </c>
      <c r="N9" s="147" t="str">
        <f t="shared" si="6"/>
        <v> </v>
      </c>
      <c r="O9" s="145">
        <f t="shared" si="7"/>
        <v>4</v>
      </c>
    </row>
    <row r="10" spans="1:15" ht="11.25">
      <c r="A10" s="148" t="s">
        <v>278</v>
      </c>
      <c r="B10" s="149"/>
      <c r="C10" s="147" t="str">
        <f t="shared" si="0"/>
        <v> </v>
      </c>
      <c r="D10" s="147" t="str">
        <f t="shared" si="1"/>
        <v> </v>
      </c>
      <c r="E10" s="145">
        <f t="shared" si="2"/>
        <v>4</v>
      </c>
      <c r="F10" s="150" t="s">
        <v>279</v>
      </c>
      <c r="G10" s="149">
        <v>0.513888888888889</v>
      </c>
      <c r="H10" s="147" t="str">
        <f t="shared" si="3"/>
        <v> </v>
      </c>
      <c r="I10" s="147" t="str">
        <f t="shared" si="4"/>
        <v> </v>
      </c>
      <c r="J10" s="145">
        <f t="shared" si="8"/>
        <v>4</v>
      </c>
      <c r="K10" s="150" t="s">
        <v>280</v>
      </c>
      <c r="L10" s="149">
        <v>0.555555555555556</v>
      </c>
      <c r="M10" s="147" t="str">
        <f t="shared" si="5"/>
        <v> </v>
      </c>
      <c r="N10" s="147" t="str">
        <f t="shared" si="6"/>
        <v> </v>
      </c>
      <c r="O10" s="145">
        <f t="shared" si="7"/>
        <v>4</v>
      </c>
    </row>
    <row r="11" spans="1:15" ht="11.25">
      <c r="A11" s="148" t="s">
        <v>278</v>
      </c>
      <c r="B11" s="149"/>
      <c r="C11" s="147" t="str">
        <f t="shared" si="0"/>
        <v> </v>
      </c>
      <c r="D11" s="147" t="str">
        <f t="shared" si="1"/>
        <v> </v>
      </c>
      <c r="E11" s="145">
        <f t="shared" si="2"/>
        <v>4</v>
      </c>
      <c r="F11" s="150" t="s">
        <v>279</v>
      </c>
      <c r="G11" s="149">
        <v>0.541666666666666</v>
      </c>
      <c r="H11" s="147" t="str">
        <f t="shared" si="3"/>
        <v> </v>
      </c>
      <c r="I11" s="147" t="str">
        <f t="shared" si="4"/>
        <v> </v>
      </c>
      <c r="J11" s="145">
        <f t="shared" si="8"/>
        <v>4</v>
      </c>
      <c r="K11" s="150" t="s">
        <v>280</v>
      </c>
      <c r="L11" s="149">
        <v>0.583333333333333</v>
      </c>
      <c r="M11" s="147" t="str">
        <f t="shared" si="5"/>
        <v> </v>
      </c>
      <c r="N11" s="147" t="str">
        <f t="shared" si="6"/>
        <v> </v>
      </c>
      <c r="O11" s="145">
        <f t="shared" si="7"/>
        <v>4</v>
      </c>
    </row>
    <row r="12" spans="1:15" ht="11.25">
      <c r="A12" s="148" t="s">
        <v>278</v>
      </c>
      <c r="B12" s="149"/>
      <c r="C12" s="147" t="str">
        <f t="shared" si="0"/>
        <v> </v>
      </c>
      <c r="D12" s="147" t="str">
        <f t="shared" si="1"/>
        <v> </v>
      </c>
      <c r="E12" s="145">
        <f t="shared" si="2"/>
        <v>4</v>
      </c>
      <c r="F12" s="150" t="s">
        <v>279</v>
      </c>
      <c r="G12" s="149">
        <v>0.569444444444444</v>
      </c>
      <c r="H12" s="147" t="str">
        <f t="shared" si="3"/>
        <v> </v>
      </c>
      <c r="I12" s="147" t="str">
        <f t="shared" si="4"/>
        <v> </v>
      </c>
      <c r="J12" s="145">
        <f t="shared" si="8"/>
        <v>4</v>
      </c>
      <c r="K12" s="150" t="s">
        <v>280</v>
      </c>
      <c r="L12" s="149">
        <v>0.611111111111111</v>
      </c>
      <c r="M12" s="147" t="str">
        <f t="shared" si="5"/>
        <v> </v>
      </c>
      <c r="N12" s="147" t="str">
        <f t="shared" si="6"/>
        <v> </v>
      </c>
      <c r="O12" s="145">
        <f t="shared" si="7"/>
        <v>4</v>
      </c>
    </row>
    <row r="13" spans="1:15" ht="11.25">
      <c r="A13" s="148" t="s">
        <v>278</v>
      </c>
      <c r="B13" s="149"/>
      <c r="C13" s="147" t="str">
        <f t="shared" si="0"/>
        <v> </v>
      </c>
      <c r="D13" s="147" t="str">
        <f t="shared" si="1"/>
        <v> </v>
      </c>
      <c r="E13" s="145">
        <f t="shared" si="2"/>
        <v>4</v>
      </c>
      <c r="F13" s="150" t="s">
        <v>279</v>
      </c>
      <c r="G13" s="149">
        <v>0.597222222222222</v>
      </c>
      <c r="H13" s="147" t="str">
        <f t="shared" si="3"/>
        <v> </v>
      </c>
      <c r="I13" s="147" t="str">
        <f t="shared" si="4"/>
        <v> </v>
      </c>
      <c r="J13" s="145">
        <f t="shared" si="8"/>
        <v>4</v>
      </c>
      <c r="K13" s="150" t="s">
        <v>280</v>
      </c>
      <c r="L13" s="149">
        <v>0.638888888888889</v>
      </c>
      <c r="M13" s="147" t="str">
        <f t="shared" si="5"/>
        <v> </v>
      </c>
      <c r="N13" s="147" t="str">
        <f t="shared" si="6"/>
        <v> </v>
      </c>
      <c r="O13" s="145">
        <f t="shared" si="7"/>
        <v>4</v>
      </c>
    </row>
    <row r="14" spans="1:15" ht="11.25">
      <c r="A14" s="148" t="s">
        <v>278</v>
      </c>
      <c r="B14" s="149"/>
      <c r="C14" s="147" t="str">
        <f t="shared" si="0"/>
        <v> </v>
      </c>
      <c r="D14" s="147" t="str">
        <f t="shared" si="1"/>
        <v> </v>
      </c>
      <c r="E14" s="145">
        <f t="shared" si="2"/>
        <v>4</v>
      </c>
      <c r="F14" s="150" t="s">
        <v>279</v>
      </c>
      <c r="G14" s="149">
        <v>0.625</v>
      </c>
      <c r="H14" s="147" t="str">
        <f t="shared" si="3"/>
        <v> </v>
      </c>
      <c r="I14" s="147" t="str">
        <f t="shared" si="4"/>
        <v> </v>
      </c>
      <c r="J14" s="145">
        <f t="shared" si="8"/>
        <v>4</v>
      </c>
      <c r="K14" s="150" t="s">
        <v>280</v>
      </c>
      <c r="L14" s="149">
        <v>0.666666666666667</v>
      </c>
      <c r="M14" s="147" t="str">
        <f t="shared" si="5"/>
        <v> </v>
      </c>
      <c r="N14" s="147" t="str">
        <f t="shared" si="6"/>
        <v> </v>
      </c>
      <c r="O14" s="145">
        <f t="shared" si="7"/>
        <v>4</v>
      </c>
    </row>
    <row r="15" spans="1:15" ht="11.25">
      <c r="A15" s="148" t="s">
        <v>278</v>
      </c>
      <c r="B15" s="149"/>
      <c r="C15" s="147" t="str">
        <f t="shared" si="0"/>
        <v> </v>
      </c>
      <c r="D15" s="147" t="str">
        <f t="shared" si="1"/>
        <v> </v>
      </c>
      <c r="E15" s="145">
        <f t="shared" si="2"/>
        <v>4</v>
      </c>
      <c r="F15" s="150" t="s">
        <v>279</v>
      </c>
      <c r="G15" s="149">
        <v>0.652777777777777</v>
      </c>
      <c r="H15" s="147" t="str">
        <f t="shared" si="3"/>
        <v> </v>
      </c>
      <c r="I15" s="147" t="str">
        <f t="shared" si="4"/>
        <v> </v>
      </c>
      <c r="J15" s="145">
        <f t="shared" si="8"/>
        <v>4</v>
      </c>
      <c r="K15" s="150" t="s">
        <v>280</v>
      </c>
      <c r="L15" s="149">
        <v>0.694444444444444</v>
      </c>
      <c r="M15" s="147" t="str">
        <f t="shared" si="5"/>
        <v> </v>
      </c>
      <c r="N15" s="147" t="str">
        <f t="shared" si="6"/>
        <v> </v>
      </c>
      <c r="O15" s="145">
        <f t="shared" si="7"/>
        <v>4</v>
      </c>
    </row>
    <row r="16" spans="1:15" ht="11.25">
      <c r="A16" s="148" t="s">
        <v>278</v>
      </c>
      <c r="B16" s="149"/>
      <c r="C16" s="147" t="str">
        <f t="shared" si="0"/>
        <v> </v>
      </c>
      <c r="D16" s="147" t="str">
        <f t="shared" si="1"/>
        <v> </v>
      </c>
      <c r="E16" s="145">
        <f t="shared" si="2"/>
        <v>4</v>
      </c>
      <c r="F16" s="150" t="s">
        <v>279</v>
      </c>
      <c r="G16" s="149">
        <v>0.680555555555555</v>
      </c>
      <c r="H16" s="147" t="str">
        <f t="shared" si="3"/>
        <v> </v>
      </c>
      <c r="I16" s="147" t="str">
        <f t="shared" si="4"/>
        <v> </v>
      </c>
      <c r="J16" s="145">
        <f t="shared" si="8"/>
        <v>4</v>
      </c>
      <c r="K16" s="150" t="s">
        <v>280</v>
      </c>
      <c r="L16" s="149">
        <v>0.722222222222222</v>
      </c>
      <c r="M16" s="147" t="str">
        <f t="shared" si="5"/>
        <v> </v>
      </c>
      <c r="N16" s="147" t="str">
        <f t="shared" si="6"/>
        <v> </v>
      </c>
      <c r="O16" s="145">
        <f t="shared" si="7"/>
        <v>4</v>
      </c>
    </row>
    <row r="17" spans="1:15" ht="11.25">
      <c r="A17" s="148" t="s">
        <v>278</v>
      </c>
      <c r="B17" s="149"/>
      <c r="C17" s="147" t="str">
        <f t="shared" si="0"/>
        <v> </v>
      </c>
      <c r="D17" s="147" t="str">
        <f t="shared" si="1"/>
        <v> </v>
      </c>
      <c r="E17" s="145">
        <f t="shared" si="2"/>
        <v>4</v>
      </c>
      <c r="F17" s="150" t="s">
        <v>279</v>
      </c>
      <c r="G17" s="149">
        <v>0.708333333333333</v>
      </c>
      <c r="H17" s="147" t="str">
        <f t="shared" si="3"/>
        <v> </v>
      </c>
      <c r="I17" s="147" t="str">
        <f t="shared" si="4"/>
        <v> </v>
      </c>
      <c r="J17" s="145">
        <f t="shared" si="8"/>
        <v>4</v>
      </c>
      <c r="K17" s="150" t="s">
        <v>280</v>
      </c>
      <c r="L17" s="149"/>
      <c r="M17" s="147" t="str">
        <f t="shared" si="5"/>
        <v> </v>
      </c>
      <c r="N17" s="147" t="str">
        <f t="shared" si="6"/>
        <v> </v>
      </c>
      <c r="O17" s="145">
        <f t="shared" si="7"/>
        <v>4</v>
      </c>
    </row>
    <row r="18" spans="1:15" ht="11.25">
      <c r="A18" s="148" t="s">
        <v>278</v>
      </c>
      <c r="B18" s="149"/>
      <c r="C18" s="147" t="str">
        <f t="shared" si="0"/>
        <v> </v>
      </c>
      <c r="D18" s="147" t="str">
        <f t="shared" si="1"/>
        <v> </v>
      </c>
      <c r="E18" s="145">
        <f t="shared" si="2"/>
        <v>4</v>
      </c>
      <c r="F18" s="150" t="s">
        <v>279</v>
      </c>
      <c r="G18" s="149">
        <v>0.736111111111111</v>
      </c>
      <c r="H18" s="147" t="str">
        <f t="shared" si="3"/>
        <v> </v>
      </c>
      <c r="I18" s="147" t="str">
        <f t="shared" si="4"/>
        <v> </v>
      </c>
      <c r="J18" s="145">
        <f t="shared" si="8"/>
        <v>4</v>
      </c>
      <c r="K18" s="150" t="s">
        <v>280</v>
      </c>
      <c r="L18" s="149"/>
      <c r="M18" s="147" t="str">
        <f t="shared" si="5"/>
        <v> </v>
      </c>
      <c r="N18" s="147" t="str">
        <f t="shared" si="6"/>
        <v> </v>
      </c>
      <c r="O18" s="145">
        <f t="shared" si="7"/>
        <v>4</v>
      </c>
    </row>
    <row r="19" spans="1:15" ht="11.25">
      <c r="A19" s="148" t="s">
        <v>278</v>
      </c>
      <c r="B19" s="149"/>
      <c r="C19" s="147" t="str">
        <f t="shared" si="0"/>
        <v> </v>
      </c>
      <c r="D19" s="147" t="str">
        <f t="shared" si="1"/>
        <v> </v>
      </c>
      <c r="E19" s="145">
        <f t="shared" si="2"/>
        <v>4</v>
      </c>
      <c r="F19" s="150" t="s">
        <v>279</v>
      </c>
      <c r="G19" s="149">
        <v>0.763888888888888</v>
      </c>
      <c r="H19" s="147" t="str">
        <f t="shared" si="3"/>
        <v> </v>
      </c>
      <c r="I19" s="147" t="str">
        <f t="shared" si="4"/>
        <v> </v>
      </c>
      <c r="J19" s="145">
        <f t="shared" si="8"/>
        <v>4</v>
      </c>
      <c r="K19" s="150" t="s">
        <v>280</v>
      </c>
      <c r="L19" s="149"/>
      <c r="M19" s="147" t="str">
        <f t="shared" si="5"/>
        <v> </v>
      </c>
      <c r="N19" s="147" t="str">
        <f t="shared" si="6"/>
        <v> </v>
      </c>
      <c r="O19" s="145">
        <f t="shared" si="7"/>
        <v>4</v>
      </c>
    </row>
    <row r="20" spans="1:15" ht="11.25">
      <c r="A20" s="148" t="s">
        <v>278</v>
      </c>
      <c r="B20" s="149"/>
      <c r="C20" s="147" t="str">
        <f t="shared" si="0"/>
        <v> </v>
      </c>
      <c r="D20" s="147" t="str">
        <f t="shared" si="1"/>
        <v> </v>
      </c>
      <c r="E20" s="145">
        <f t="shared" si="2"/>
        <v>4</v>
      </c>
      <c r="F20" s="150" t="s">
        <v>279</v>
      </c>
      <c r="G20" s="149">
        <v>0.791666666666666</v>
      </c>
      <c r="H20" s="147" t="str">
        <f t="shared" si="3"/>
        <v> </v>
      </c>
      <c r="I20" s="147" t="str">
        <f t="shared" si="4"/>
        <v> </v>
      </c>
      <c r="J20" s="145">
        <f t="shared" si="8"/>
        <v>4</v>
      </c>
      <c r="K20" s="150" t="s">
        <v>280</v>
      </c>
      <c r="L20" s="149"/>
      <c r="M20" s="147" t="str">
        <f t="shared" si="5"/>
        <v> </v>
      </c>
      <c r="N20" s="147" t="str">
        <f t="shared" si="6"/>
        <v> </v>
      </c>
      <c r="O20" s="145">
        <f t="shared" si="7"/>
        <v>4</v>
      </c>
    </row>
    <row r="21" spans="1:15" ht="11.25">
      <c r="A21" s="148" t="s">
        <v>278</v>
      </c>
      <c r="B21" s="149"/>
      <c r="C21" s="147" t="str">
        <f t="shared" si="0"/>
        <v> </v>
      </c>
      <c r="D21" s="147" t="str">
        <f t="shared" si="1"/>
        <v> </v>
      </c>
      <c r="E21" s="145">
        <f t="shared" si="2"/>
        <v>4</v>
      </c>
      <c r="F21" s="150" t="s">
        <v>279</v>
      </c>
      <c r="G21" s="149">
        <v>0.819444444444444</v>
      </c>
      <c r="H21" s="147" t="str">
        <f t="shared" si="3"/>
        <v> </v>
      </c>
      <c r="I21" s="147" t="str">
        <f t="shared" si="4"/>
        <v> </v>
      </c>
      <c r="J21" s="145">
        <f t="shared" si="8"/>
        <v>4</v>
      </c>
      <c r="K21" s="150" t="s">
        <v>280</v>
      </c>
      <c r="L21" s="149"/>
      <c r="M21" s="147" t="str">
        <f t="shared" si="5"/>
        <v> </v>
      </c>
      <c r="N21" s="147" t="str">
        <f t="shared" si="6"/>
        <v> </v>
      </c>
      <c r="O21" s="145">
        <f t="shared" si="7"/>
        <v>4</v>
      </c>
    </row>
    <row r="22" spans="1:15" ht="11.25">
      <c r="A22" s="148" t="s">
        <v>278</v>
      </c>
      <c r="B22" s="149"/>
      <c r="C22" s="147" t="str">
        <f t="shared" si="0"/>
        <v> </v>
      </c>
      <c r="D22" s="147" t="str">
        <f t="shared" si="1"/>
        <v> </v>
      </c>
      <c r="E22" s="145">
        <f t="shared" si="2"/>
        <v>4</v>
      </c>
      <c r="F22" s="150" t="s">
        <v>279</v>
      </c>
      <c r="G22" s="149">
        <v>0.847222222222221</v>
      </c>
      <c r="H22" s="147" t="str">
        <f t="shared" si="3"/>
        <v> </v>
      </c>
      <c r="I22" s="147" t="str">
        <f t="shared" si="4"/>
        <v> </v>
      </c>
      <c r="J22" s="145">
        <f t="shared" si="8"/>
        <v>4</v>
      </c>
      <c r="K22" s="150" t="s">
        <v>280</v>
      </c>
      <c r="L22" s="149"/>
      <c r="M22" s="147" t="str">
        <f t="shared" si="5"/>
        <v> </v>
      </c>
      <c r="N22" s="147" t="str">
        <f t="shared" si="6"/>
        <v> </v>
      </c>
      <c r="O22" s="145">
        <f t="shared" si="7"/>
        <v>4</v>
      </c>
    </row>
    <row r="23" spans="1:15" ht="11.25">
      <c r="A23" s="148" t="s">
        <v>278</v>
      </c>
      <c r="B23" s="149"/>
      <c r="C23" s="147" t="str">
        <f t="shared" si="0"/>
        <v> </v>
      </c>
      <c r="D23" s="147" t="str">
        <f t="shared" si="1"/>
        <v> </v>
      </c>
      <c r="E23" s="145">
        <f t="shared" si="2"/>
        <v>4</v>
      </c>
      <c r="F23" s="150" t="s">
        <v>279</v>
      </c>
      <c r="G23" s="149">
        <v>0.874999999999999</v>
      </c>
      <c r="H23" s="147" t="str">
        <f t="shared" si="3"/>
        <v> </v>
      </c>
      <c r="I23" s="147" t="str">
        <f t="shared" si="4"/>
        <v> </v>
      </c>
      <c r="J23" s="145">
        <f t="shared" si="8"/>
        <v>4</v>
      </c>
      <c r="K23" s="150" t="s">
        <v>280</v>
      </c>
      <c r="L23" s="149"/>
      <c r="M23" s="147" t="str">
        <f t="shared" si="5"/>
        <v> </v>
      </c>
      <c r="N23" s="147" t="str">
        <f t="shared" si="6"/>
        <v> </v>
      </c>
      <c r="O23" s="145">
        <f t="shared" si="7"/>
        <v>4</v>
      </c>
    </row>
    <row r="24" spans="1:15" ht="11.25">
      <c r="A24" s="148" t="s">
        <v>278</v>
      </c>
      <c r="B24" s="149"/>
      <c r="C24" s="147" t="str">
        <f t="shared" si="0"/>
        <v> </v>
      </c>
      <c r="D24" s="147" t="str">
        <f t="shared" si="1"/>
        <v> </v>
      </c>
      <c r="E24" s="145">
        <f t="shared" si="2"/>
        <v>4</v>
      </c>
      <c r="F24" s="150" t="s">
        <v>279</v>
      </c>
      <c r="G24" s="149"/>
      <c r="H24" s="147" t="str">
        <f t="shared" si="3"/>
        <v> </v>
      </c>
      <c r="I24" s="147" t="str">
        <f t="shared" si="4"/>
        <v> </v>
      </c>
      <c r="J24" s="145">
        <f t="shared" si="8"/>
        <v>4</v>
      </c>
      <c r="K24" s="150" t="s">
        <v>280</v>
      </c>
      <c r="L24" s="149"/>
      <c r="M24" s="147" t="str">
        <f t="shared" si="5"/>
        <v> </v>
      </c>
      <c r="N24" s="147" t="str">
        <f t="shared" si="6"/>
        <v> </v>
      </c>
      <c r="O24" s="145">
        <f t="shared" si="7"/>
        <v>4</v>
      </c>
    </row>
    <row r="25" spans="1:15" ht="11.25">
      <c r="A25" s="148" t="s">
        <v>278</v>
      </c>
      <c r="B25" s="149"/>
      <c r="C25" s="147" t="str">
        <f t="shared" si="0"/>
        <v> </v>
      </c>
      <c r="D25" s="147" t="str">
        <f t="shared" si="1"/>
        <v> </v>
      </c>
      <c r="E25" s="145">
        <f t="shared" si="2"/>
        <v>4</v>
      </c>
      <c r="F25" s="150" t="s">
        <v>279</v>
      </c>
      <c r="G25" s="149"/>
      <c r="H25" s="147" t="str">
        <f t="shared" si="3"/>
        <v> </v>
      </c>
      <c r="I25" s="147" t="str">
        <f t="shared" si="4"/>
        <v> </v>
      </c>
      <c r="J25" s="145">
        <f t="shared" si="8"/>
        <v>4</v>
      </c>
      <c r="K25" s="150" t="s">
        <v>280</v>
      </c>
      <c r="L25" s="149"/>
      <c r="M25" s="147" t="str">
        <f t="shared" si="5"/>
        <v> </v>
      </c>
      <c r="N25" s="147" t="str">
        <f t="shared" si="6"/>
        <v> </v>
      </c>
      <c r="O25" s="145">
        <f t="shared" si="7"/>
        <v>4</v>
      </c>
    </row>
    <row r="26" spans="1:15" ht="11.25">
      <c r="A26" s="148" t="s">
        <v>278</v>
      </c>
      <c r="B26" s="149"/>
      <c r="C26" s="147" t="str">
        <f t="shared" si="0"/>
        <v> </v>
      </c>
      <c r="D26" s="147" t="str">
        <f t="shared" si="1"/>
        <v> </v>
      </c>
      <c r="E26" s="145">
        <f t="shared" si="2"/>
        <v>4</v>
      </c>
      <c r="F26" s="150" t="s">
        <v>279</v>
      </c>
      <c r="G26" s="149"/>
      <c r="H26" s="147" t="str">
        <f t="shared" si="3"/>
        <v> </v>
      </c>
      <c r="I26" s="147" t="str">
        <f t="shared" si="4"/>
        <v> </v>
      </c>
      <c r="J26" s="145">
        <f t="shared" si="8"/>
        <v>4</v>
      </c>
      <c r="K26" s="150" t="s">
        <v>280</v>
      </c>
      <c r="L26" s="149"/>
      <c r="M26" s="147" t="str">
        <f t="shared" si="5"/>
        <v> </v>
      </c>
      <c r="N26" s="147" t="str">
        <f t="shared" si="6"/>
        <v> </v>
      </c>
      <c r="O26" s="145">
        <f t="shared" si="7"/>
        <v>4</v>
      </c>
    </row>
    <row r="27" spans="1:15" ht="11.25">
      <c r="A27" s="148" t="s">
        <v>278</v>
      </c>
      <c r="B27" s="149"/>
      <c r="C27" s="147" t="str">
        <f t="shared" si="0"/>
        <v> </v>
      </c>
      <c r="D27" s="147" t="str">
        <f t="shared" si="1"/>
        <v> </v>
      </c>
      <c r="E27" s="145">
        <f t="shared" si="2"/>
        <v>4</v>
      </c>
      <c r="F27" s="150" t="s">
        <v>279</v>
      </c>
      <c r="G27" s="149"/>
      <c r="H27" s="147" t="str">
        <f t="shared" si="3"/>
        <v> </v>
      </c>
      <c r="I27" s="147" t="str">
        <f t="shared" si="4"/>
        <v> </v>
      </c>
      <c r="J27" s="145">
        <f t="shared" si="8"/>
        <v>4</v>
      </c>
      <c r="K27" s="150" t="s">
        <v>280</v>
      </c>
      <c r="L27" s="149"/>
      <c r="M27" s="147" t="str">
        <f t="shared" si="5"/>
        <v> </v>
      </c>
      <c r="N27" s="147" t="str">
        <f t="shared" si="6"/>
        <v> </v>
      </c>
      <c r="O27" s="145">
        <f t="shared" si="7"/>
        <v>4</v>
      </c>
    </row>
    <row r="28" spans="1:15" ht="11.25">
      <c r="A28" s="148" t="s">
        <v>278</v>
      </c>
      <c r="B28" s="149"/>
      <c r="C28" s="147" t="str">
        <f t="shared" si="0"/>
        <v> </v>
      </c>
      <c r="D28" s="147" t="str">
        <f t="shared" si="1"/>
        <v> </v>
      </c>
      <c r="E28" s="145">
        <f t="shared" si="2"/>
        <v>4</v>
      </c>
      <c r="F28" s="150" t="s">
        <v>279</v>
      </c>
      <c r="G28" s="149"/>
      <c r="H28" s="147" t="str">
        <f t="shared" si="3"/>
        <v> </v>
      </c>
      <c r="I28" s="147" t="str">
        <f t="shared" si="4"/>
        <v> </v>
      </c>
      <c r="J28" s="145">
        <f t="shared" si="8"/>
        <v>4</v>
      </c>
      <c r="K28" s="150" t="s">
        <v>280</v>
      </c>
      <c r="L28" s="149"/>
      <c r="M28" s="147" t="str">
        <f t="shared" si="5"/>
        <v> </v>
      </c>
      <c r="N28" s="147" t="str">
        <f t="shared" si="6"/>
        <v> </v>
      </c>
      <c r="O28" s="145">
        <f t="shared" si="7"/>
        <v>4</v>
      </c>
    </row>
    <row r="29" spans="1:15" ht="11.25">
      <c r="A29" s="148" t="s">
        <v>278</v>
      </c>
      <c r="B29" s="149"/>
      <c r="C29" s="147" t="str">
        <f t="shared" si="0"/>
        <v> </v>
      </c>
      <c r="D29" s="147" t="str">
        <f t="shared" si="1"/>
        <v> </v>
      </c>
      <c r="E29" s="145">
        <f t="shared" si="2"/>
        <v>4</v>
      </c>
      <c r="F29" s="150" t="s">
        <v>279</v>
      </c>
      <c r="G29" s="149"/>
      <c r="H29" s="147" t="str">
        <f t="shared" si="3"/>
        <v> </v>
      </c>
      <c r="I29" s="147" t="str">
        <f t="shared" si="4"/>
        <v> </v>
      </c>
      <c r="J29" s="145">
        <f t="shared" si="8"/>
        <v>4</v>
      </c>
      <c r="K29" s="150" t="s">
        <v>280</v>
      </c>
      <c r="L29" s="149"/>
      <c r="M29" s="147" t="str">
        <f t="shared" si="5"/>
        <v> </v>
      </c>
      <c r="N29" s="147" t="str">
        <f t="shared" si="6"/>
        <v> </v>
      </c>
      <c r="O29" s="145">
        <f t="shared" si="7"/>
        <v>4</v>
      </c>
    </row>
    <row r="30" spans="1:15" ht="11.25">
      <c r="A30" s="148" t="s">
        <v>278</v>
      </c>
      <c r="B30" s="149"/>
      <c r="C30" s="147" t="str">
        <f t="shared" si="0"/>
        <v> </v>
      </c>
      <c r="D30" s="147" t="str">
        <f t="shared" si="1"/>
        <v> </v>
      </c>
      <c r="E30" s="145">
        <f t="shared" si="2"/>
        <v>4</v>
      </c>
      <c r="F30" s="150" t="s">
        <v>279</v>
      </c>
      <c r="G30" s="149"/>
      <c r="H30" s="147" t="str">
        <f t="shared" si="3"/>
        <v> </v>
      </c>
      <c r="I30" s="147" t="str">
        <f t="shared" si="4"/>
        <v> </v>
      </c>
      <c r="J30" s="145">
        <f t="shared" si="8"/>
        <v>4</v>
      </c>
      <c r="K30" s="150" t="s">
        <v>280</v>
      </c>
      <c r="L30" s="149"/>
      <c r="M30" s="147" t="str">
        <f t="shared" si="5"/>
        <v> </v>
      </c>
      <c r="N30" s="147" t="str">
        <f t="shared" si="6"/>
        <v> </v>
      </c>
      <c r="O30" s="145">
        <f t="shared" si="7"/>
        <v>4</v>
      </c>
    </row>
    <row r="31" spans="1:15" ht="11.25">
      <c r="A31" s="151" t="s">
        <v>278</v>
      </c>
      <c r="B31" s="152"/>
      <c r="C31" s="147" t="str">
        <f t="shared" si="0"/>
        <v> </v>
      </c>
      <c r="D31" s="147" t="str">
        <f t="shared" si="1"/>
        <v> </v>
      </c>
      <c r="E31" s="145">
        <f t="shared" si="2"/>
        <v>4</v>
      </c>
      <c r="F31" s="153" t="s">
        <v>279</v>
      </c>
      <c r="G31" s="152"/>
      <c r="H31" s="147" t="str">
        <f t="shared" si="3"/>
        <v> </v>
      </c>
      <c r="I31" s="147" t="str">
        <f t="shared" si="4"/>
        <v> </v>
      </c>
      <c r="J31" s="145">
        <f t="shared" si="8"/>
        <v>4</v>
      </c>
      <c r="K31" s="153" t="s">
        <v>280</v>
      </c>
      <c r="L31" s="152"/>
      <c r="M31" s="147" t="str">
        <f t="shared" si="5"/>
        <v> </v>
      </c>
      <c r="N31" s="147" t="str">
        <f t="shared" si="6"/>
        <v> </v>
      </c>
      <c r="O31" s="145">
        <f t="shared" si="7"/>
        <v>4</v>
      </c>
    </row>
    <row r="32" spans="2:15" s="123" customFormat="1" ht="11.25">
      <c r="B32" s="142"/>
      <c r="C32" s="144">
        <f>SUM(C5:C31)</f>
        <v>0</v>
      </c>
      <c r="D32" s="144">
        <f>SUM(D5:D31)</f>
        <v>0</v>
      </c>
      <c r="E32" s="146"/>
      <c r="H32" s="144">
        <f aca="true" t="shared" si="9" ref="H32:N32">SUM(H5:H31)</f>
        <v>0</v>
      </c>
      <c r="I32" s="144">
        <f t="shared" si="9"/>
        <v>0</v>
      </c>
      <c r="J32" s="146"/>
      <c r="M32" s="144">
        <f t="shared" si="9"/>
        <v>0</v>
      </c>
      <c r="N32" s="144">
        <f t="shared" si="9"/>
        <v>0</v>
      </c>
      <c r="O32" s="146"/>
    </row>
    <row r="33" ht="11.25">
      <c r="A33" s="164" t="s">
        <v>281</v>
      </c>
    </row>
    <row r="34" ht="11.25">
      <c r="A34" s="164" t="s">
        <v>282</v>
      </c>
    </row>
    <row r="35" ht="12.75">
      <c r="A35" s="120" t="s">
        <v>283</v>
      </c>
    </row>
    <row r="36" ht="11.25">
      <c r="A36" s="120" t="s">
        <v>284</v>
      </c>
    </row>
  </sheetData>
  <sheetProtection password="CAE1" sheet="1" objects="1" scenarios="1"/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2:H85"/>
  <sheetViews>
    <sheetView zoomScalePageLayoutView="0" workbookViewId="0" topLeftCell="A69">
      <selection activeCell="A20" sqref="A20"/>
    </sheetView>
  </sheetViews>
  <sheetFormatPr defaultColWidth="12" defaultRowHeight="10.5"/>
  <cols>
    <col min="1" max="1" width="7.83203125" style="120" customWidth="1"/>
    <col min="2" max="16384" width="12" style="120" customWidth="1"/>
  </cols>
  <sheetData>
    <row r="2" spans="1:6" ht="15.75">
      <c r="A2" s="185" t="s">
        <v>285</v>
      </c>
      <c r="B2" s="185"/>
      <c r="C2" s="185"/>
      <c r="D2" s="185"/>
      <c r="E2" s="185"/>
      <c r="F2" s="185"/>
    </row>
    <row r="3" spans="1:6" ht="15.75">
      <c r="A3" s="109"/>
      <c r="B3" s="109"/>
      <c r="C3" s="109"/>
      <c r="D3" s="109"/>
      <c r="E3" s="109"/>
      <c r="F3" s="109"/>
    </row>
    <row r="4" spans="1:6" ht="15.75">
      <c r="A4" s="119" t="s">
        <v>286</v>
      </c>
      <c r="B4" s="109"/>
      <c r="C4" s="109"/>
      <c r="D4" s="109"/>
      <c r="E4" s="109"/>
      <c r="F4" s="109"/>
    </row>
    <row r="5" spans="1:6" ht="15.75">
      <c r="A5" s="109"/>
      <c r="B5" s="109"/>
      <c r="C5" s="109"/>
      <c r="D5" s="109"/>
      <c r="E5" s="109"/>
      <c r="F5" s="109"/>
    </row>
    <row r="6" spans="1:6" ht="4.5" customHeight="1">
      <c r="A6" s="121"/>
      <c r="B6" s="121"/>
      <c r="C6" s="121"/>
      <c r="D6" s="121"/>
      <c r="E6" s="121"/>
      <c r="F6" s="122"/>
    </row>
    <row r="7" spans="1:6" ht="16.5" customHeight="1">
      <c r="A7" s="121"/>
      <c r="B7" s="186" t="s">
        <v>287</v>
      </c>
      <c r="C7" s="187"/>
      <c r="D7" s="188"/>
      <c r="E7" s="121"/>
      <c r="F7" s="122"/>
    </row>
    <row r="8" spans="1:6" ht="3.75" customHeight="1">
      <c r="A8" s="121"/>
      <c r="B8" s="121"/>
      <c r="C8" s="121"/>
      <c r="D8" s="121"/>
      <c r="E8" s="121"/>
      <c r="F8" s="122"/>
    </row>
    <row r="9" spans="1:5" ht="9.75" customHeight="1">
      <c r="A9" s="189" t="s">
        <v>288</v>
      </c>
      <c r="B9" s="189"/>
      <c r="C9" s="189"/>
      <c r="D9" s="189"/>
      <c r="E9" s="189"/>
    </row>
    <row r="10" ht="15" customHeight="1">
      <c r="A10" s="120" t="s">
        <v>289</v>
      </c>
    </row>
    <row r="12" spans="2:6" ht="11.25">
      <c r="B12" s="123" t="s">
        <v>290</v>
      </c>
      <c r="C12" s="123" t="s">
        <v>2</v>
      </c>
      <c r="D12" s="123" t="s">
        <v>3</v>
      </c>
      <c r="E12" s="123" t="s">
        <v>174</v>
      </c>
      <c r="F12" s="123" t="s">
        <v>291</v>
      </c>
    </row>
    <row r="14" ht="10.5" customHeight="1">
      <c r="A14" s="120" t="s">
        <v>292</v>
      </c>
    </row>
    <row r="15" ht="11.25">
      <c r="A15" s="164" t="s">
        <v>293</v>
      </c>
    </row>
    <row r="16" ht="11.25">
      <c r="A16" s="120" t="s">
        <v>294</v>
      </c>
    </row>
    <row r="18" ht="11.25">
      <c r="A18" s="120" t="s">
        <v>295</v>
      </c>
    </row>
    <row r="21" spans="1:5" ht="4.5" customHeight="1">
      <c r="A21" s="121"/>
      <c r="B21" s="121"/>
      <c r="C21" s="121"/>
      <c r="D21" s="121"/>
      <c r="E21" s="121"/>
    </row>
    <row r="22" spans="1:5" ht="14.25" customHeight="1">
      <c r="A22" s="121"/>
      <c r="B22" s="186" t="s">
        <v>296</v>
      </c>
      <c r="C22" s="187"/>
      <c r="D22" s="188"/>
      <c r="E22" s="121"/>
    </row>
    <row r="23" spans="1:5" ht="5.25" customHeight="1">
      <c r="A23" s="121"/>
      <c r="B23" s="121"/>
      <c r="C23" s="121"/>
      <c r="D23" s="121"/>
      <c r="E23" s="121"/>
    </row>
    <row r="24" spans="1:5" ht="11.25">
      <c r="A24" s="242" t="s">
        <v>297</v>
      </c>
      <c r="B24" s="189"/>
      <c r="C24" s="189"/>
      <c r="D24" s="189"/>
      <c r="E24" s="189"/>
    </row>
    <row r="25" ht="11.25">
      <c r="A25" s="120" t="s">
        <v>298</v>
      </c>
    </row>
    <row r="27" spans="1:5" ht="11.25">
      <c r="A27" s="242" t="s">
        <v>299</v>
      </c>
      <c r="B27" s="242"/>
      <c r="C27" s="242"/>
      <c r="D27" s="242"/>
      <c r="E27" s="242"/>
    </row>
    <row r="28" s="125" customFormat="1" ht="11.25">
      <c r="A28" s="195" t="s">
        <v>300</v>
      </c>
    </row>
    <row r="29" spans="1:5" ht="11.25">
      <c r="A29" s="134" t="s">
        <v>301</v>
      </c>
      <c r="B29" s="189"/>
      <c r="C29" s="189"/>
      <c r="D29" s="189"/>
      <c r="E29" s="189"/>
    </row>
    <row r="30" spans="1:5" ht="11.25">
      <c r="A30" s="164" t="s">
        <v>302</v>
      </c>
      <c r="D30" s="189"/>
      <c r="E30" s="189"/>
    </row>
    <row r="32" spans="1:5" ht="6" customHeight="1">
      <c r="A32" s="121"/>
      <c r="B32" s="121"/>
      <c r="C32" s="121"/>
      <c r="D32" s="121"/>
      <c r="E32" s="121"/>
    </row>
    <row r="33" spans="1:5" ht="14.25" customHeight="1">
      <c r="A33" s="121"/>
      <c r="B33" s="186" t="s">
        <v>303</v>
      </c>
      <c r="C33" s="187"/>
      <c r="D33" s="188"/>
      <c r="E33" s="121"/>
    </row>
    <row r="34" spans="1:5" ht="4.5" customHeight="1">
      <c r="A34" s="121"/>
      <c r="B34" s="121"/>
      <c r="C34" s="121"/>
      <c r="D34" s="121"/>
      <c r="E34" s="121"/>
    </row>
    <row r="35" spans="1:5" ht="11.25">
      <c r="A35" s="242" t="s">
        <v>304</v>
      </c>
      <c r="B35" s="189"/>
      <c r="C35" s="189"/>
      <c r="D35" s="189"/>
      <c r="E35" s="189"/>
    </row>
    <row r="36" ht="11.25">
      <c r="A36" s="124" t="s">
        <v>305</v>
      </c>
    </row>
    <row r="37" ht="11.25">
      <c r="B37" s="120" t="s">
        <v>306</v>
      </c>
    </row>
    <row r="38" ht="11.25">
      <c r="B38" s="120" t="s">
        <v>307</v>
      </c>
    </row>
    <row r="39" ht="11.25">
      <c r="B39" s="120" t="s">
        <v>308</v>
      </c>
    </row>
    <row r="40" ht="11.25">
      <c r="A40" s="124" t="s">
        <v>309</v>
      </c>
    </row>
    <row r="41" ht="11.25">
      <c r="B41" s="120" t="s">
        <v>310</v>
      </c>
    </row>
    <row r="42" ht="11.25">
      <c r="B42" s="120" t="s">
        <v>311</v>
      </c>
    </row>
    <row r="43" ht="11.25">
      <c r="B43" s="120" t="s">
        <v>312</v>
      </c>
    </row>
    <row r="44" spans="3:4" ht="11.25">
      <c r="C44" s="120" t="s">
        <v>313</v>
      </c>
      <c r="D44" s="120" t="s">
        <v>314</v>
      </c>
    </row>
    <row r="45" ht="11.25">
      <c r="B45" s="120" t="s">
        <v>315</v>
      </c>
    </row>
    <row r="46" ht="11.25">
      <c r="B46" s="125" t="s">
        <v>316</v>
      </c>
    </row>
    <row r="47" ht="11.25">
      <c r="B47" s="124" t="s">
        <v>317</v>
      </c>
    </row>
    <row r="48" ht="11.25">
      <c r="C48" s="124" t="s">
        <v>318</v>
      </c>
    </row>
    <row r="49" ht="11.25">
      <c r="C49" s="120" t="s">
        <v>319</v>
      </c>
    </row>
    <row r="50" ht="11.25">
      <c r="B50" s="120" t="s">
        <v>320</v>
      </c>
    </row>
    <row r="51" ht="11.25">
      <c r="C51" s="120" t="s">
        <v>321</v>
      </c>
    </row>
    <row r="53" ht="11.25">
      <c r="A53" s="124" t="s">
        <v>322</v>
      </c>
    </row>
    <row r="54" ht="11.25">
      <c r="B54" s="120" t="s">
        <v>323</v>
      </c>
    </row>
    <row r="55" ht="11.25">
      <c r="B55" s="120" t="s">
        <v>324</v>
      </c>
    </row>
    <row r="58" spans="1:5" ht="6" customHeight="1">
      <c r="A58" s="121"/>
      <c r="B58" s="121"/>
      <c r="C58" s="121"/>
      <c r="D58" s="121"/>
      <c r="E58" s="121"/>
    </row>
    <row r="59" spans="1:5" ht="14.25" customHeight="1">
      <c r="A59" s="121"/>
      <c r="B59" s="186" t="s">
        <v>325</v>
      </c>
      <c r="C59" s="187"/>
      <c r="D59" s="188"/>
      <c r="E59" s="121"/>
    </row>
    <row r="60" spans="1:5" ht="4.5" customHeight="1">
      <c r="A60" s="121"/>
      <c r="B60" s="121"/>
      <c r="C60" s="121"/>
      <c r="D60" s="121"/>
      <c r="E60" s="121"/>
    </row>
    <row r="61" spans="1:5" ht="11.25">
      <c r="A61" s="243" t="s">
        <v>326</v>
      </c>
      <c r="B61" s="190"/>
      <c r="C61" s="190"/>
      <c r="D61" s="190"/>
      <c r="E61" s="190"/>
    </row>
    <row r="62" ht="11.25">
      <c r="A62" s="120" t="s">
        <v>327</v>
      </c>
    </row>
    <row r="63" ht="11.25">
      <c r="A63" s="120" t="s">
        <v>328</v>
      </c>
    </row>
    <row r="67" spans="1:5" ht="6" customHeight="1">
      <c r="A67" s="121"/>
      <c r="B67" s="121"/>
      <c r="C67" s="121"/>
      <c r="D67" s="121"/>
      <c r="E67" s="121"/>
    </row>
    <row r="68" spans="1:5" ht="14.25" customHeight="1">
      <c r="A68" s="121"/>
      <c r="B68" s="186" t="s">
        <v>329</v>
      </c>
      <c r="C68" s="187"/>
      <c r="D68" s="188"/>
      <c r="E68" s="121"/>
    </row>
    <row r="69" spans="1:5" ht="4.5" customHeight="1">
      <c r="A69" s="121"/>
      <c r="B69" s="121"/>
      <c r="C69" s="121"/>
      <c r="D69" s="121"/>
      <c r="E69" s="121"/>
    </row>
    <row r="71" ht="11.25">
      <c r="A71" s="120" t="s">
        <v>330</v>
      </c>
    </row>
    <row r="72" ht="11.25">
      <c r="A72" s="164" t="s">
        <v>346</v>
      </c>
    </row>
    <row r="74" spans="1:5" ht="11.25">
      <c r="A74" s="121"/>
      <c r="B74" s="121"/>
      <c r="C74" s="121"/>
      <c r="D74" s="121"/>
      <c r="E74" s="121"/>
    </row>
    <row r="75" spans="1:5" ht="11.25">
      <c r="A75" s="121"/>
      <c r="B75" s="186" t="s">
        <v>331</v>
      </c>
      <c r="C75" s="187"/>
      <c r="D75" s="188"/>
      <c r="E75" s="121"/>
    </row>
    <row r="76" spans="1:5" ht="11.25">
      <c r="A76" s="121"/>
      <c r="B76" s="121"/>
      <c r="C76" s="121"/>
      <c r="D76" s="121"/>
      <c r="E76" s="121"/>
    </row>
    <row r="78" ht="11.25">
      <c r="A78" s="124" t="s">
        <v>332</v>
      </c>
    </row>
    <row r="79" ht="11.25">
      <c r="B79" s="120" t="s">
        <v>333</v>
      </c>
    </row>
    <row r="80" ht="11.25">
      <c r="B80" s="120" t="s">
        <v>334</v>
      </c>
    </row>
    <row r="81" ht="12.75">
      <c r="B81" s="120" t="s">
        <v>335</v>
      </c>
    </row>
    <row r="82" ht="11.25">
      <c r="A82" s="164" t="s">
        <v>336</v>
      </c>
    </row>
    <row r="83" spans="2:8" ht="11.25">
      <c r="B83" s="172"/>
      <c r="C83" s="172"/>
      <c r="D83" s="172"/>
      <c r="E83" s="172"/>
      <c r="F83" s="172"/>
      <c r="G83" s="172"/>
      <c r="H83" s="172"/>
    </row>
    <row r="84" spans="1:8" ht="11.25">
      <c r="A84" s="176" t="s">
        <v>337</v>
      </c>
      <c r="B84" s="172"/>
      <c r="C84" s="172"/>
      <c r="D84" s="172"/>
      <c r="E84" s="172"/>
      <c r="F84" s="172"/>
      <c r="G84" s="172"/>
      <c r="H84" s="172"/>
    </row>
    <row r="85" ht="11.25">
      <c r="A85" s="176"/>
    </row>
  </sheetData>
  <sheetProtection password="CAE1" sheet="1" objects="1" scenarios="1"/>
  <printOptions/>
  <pageMargins left="0.56" right="0.39" top="0.5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T70"/>
  <sheetViews>
    <sheetView zoomScale="75" zoomScaleNormal="75" zoomScalePageLayoutView="0" workbookViewId="0" topLeftCell="A1">
      <selection activeCell="F17" sqref="F17"/>
    </sheetView>
  </sheetViews>
  <sheetFormatPr defaultColWidth="14.33203125" defaultRowHeight="10.5"/>
  <cols>
    <col min="1" max="1" width="1.5" style="306" customWidth="1"/>
    <col min="2" max="2" width="3.66015625" style="306" customWidth="1"/>
    <col min="3" max="3" width="1.171875" style="306" customWidth="1"/>
    <col min="4" max="4" width="5.16015625" style="84" customWidth="1"/>
    <col min="5" max="5" width="20.33203125" style="307" customWidth="1"/>
    <col min="6" max="7" width="30.16015625" style="308" customWidth="1"/>
    <col min="8" max="8" width="5.16015625" style="308" customWidth="1"/>
    <col min="9" max="9" width="7.66015625" style="308" customWidth="1"/>
    <col min="10" max="10" width="5.5" style="309" customWidth="1"/>
    <col min="11" max="12" width="19.16015625" style="309" hidden="1" customWidth="1"/>
    <col min="13" max="17" width="19.16015625" style="310" hidden="1" customWidth="1"/>
    <col min="18" max="18" width="0.1640625" style="310" hidden="1" customWidth="1"/>
    <col min="19" max="26" width="19.16015625" style="310" hidden="1" customWidth="1"/>
    <col min="27" max="27" width="19.16015625" style="310" customWidth="1"/>
    <col min="28" max="253" width="12" style="310" customWidth="1"/>
    <col min="254" max="254" width="31.33203125" style="311" customWidth="1"/>
    <col min="255" max="255" width="6.66015625" style="310" customWidth="1"/>
    <col min="256" max="16384" width="14.33203125" style="310" customWidth="1"/>
  </cols>
  <sheetData>
    <row r="1" spans="7:31" ht="30" customHeight="1" thickBot="1">
      <c r="G1" s="244" t="s">
        <v>0</v>
      </c>
      <c r="H1" s="244"/>
      <c r="I1" s="244"/>
      <c r="J1" s="332" t="s">
        <v>338</v>
      </c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4" t="s">
        <v>344</v>
      </c>
      <c r="AC1" s="334"/>
      <c r="AD1" s="334"/>
      <c r="AE1" s="334"/>
    </row>
    <row r="2" spans="1:254" s="107" customFormat="1" ht="24" customHeight="1">
      <c r="A2" s="105"/>
      <c r="B2" s="108"/>
      <c r="C2" s="108"/>
      <c r="D2" s="84"/>
      <c r="E2" s="165" t="s">
        <v>1</v>
      </c>
      <c r="F2" s="166" t="s">
        <v>2</v>
      </c>
      <c r="G2" s="166" t="s">
        <v>3</v>
      </c>
      <c r="H2" s="166" t="s">
        <v>4</v>
      </c>
      <c r="I2" s="167" t="s">
        <v>5</v>
      </c>
      <c r="J2" s="246" t="s">
        <v>342</v>
      </c>
      <c r="IT2" s="106"/>
    </row>
    <row r="3" spans="2:23" ht="12.75">
      <c r="B3" s="312">
        <v>1</v>
      </c>
      <c r="E3" s="329" t="s">
        <v>386</v>
      </c>
      <c r="F3" s="328" t="s">
        <v>349</v>
      </c>
      <c r="G3" s="328" t="s">
        <v>354</v>
      </c>
      <c r="H3" s="328" t="s">
        <v>10</v>
      </c>
      <c r="I3" s="136">
        <v>121</v>
      </c>
      <c r="K3" s="313" t="str">
        <f aca="true" t="shared" si="0" ref="K3:K34">F3&amp;" "&amp;G3&amp;" "&amp;H3&amp;I3</f>
        <v>QUILLET Pascale 2C121</v>
      </c>
      <c r="L3" s="314">
        <f aca="true" t="shared" si="1" ref="L3:L34">I3</f>
        <v>121</v>
      </c>
      <c r="M3" s="314">
        <f>VLOOKUP(H3,nbf,2,FALSE)</f>
        <v>5</v>
      </c>
      <c r="R3" s="7"/>
      <c r="S3" s="7"/>
      <c r="V3" s="7" t="s">
        <v>6</v>
      </c>
      <c r="W3" s="7">
        <v>1</v>
      </c>
    </row>
    <row r="4" spans="2:23" ht="12.75">
      <c r="B4" s="312">
        <v>2</v>
      </c>
      <c r="E4" s="329" t="s">
        <v>387</v>
      </c>
      <c r="F4" s="328" t="s">
        <v>348</v>
      </c>
      <c r="G4" s="328" t="s">
        <v>355</v>
      </c>
      <c r="H4" s="328" t="s">
        <v>13</v>
      </c>
      <c r="I4" s="136">
        <v>298</v>
      </c>
      <c r="K4" s="313" t="str">
        <f t="shared" si="0"/>
        <v>DANIEL Véronique 3B298</v>
      </c>
      <c r="L4" s="314">
        <f t="shared" si="1"/>
        <v>298</v>
      </c>
      <c r="M4" s="314">
        <f>VLOOKUP(H4,nbf,2,FALSE)</f>
        <v>8</v>
      </c>
      <c r="R4" s="7"/>
      <c r="S4" s="7"/>
      <c r="V4" s="7" t="s">
        <v>7</v>
      </c>
      <c r="W4" s="7">
        <v>1</v>
      </c>
    </row>
    <row r="5" spans="2:23" ht="12.75">
      <c r="B5" s="312">
        <v>3</v>
      </c>
      <c r="E5" s="329" t="s">
        <v>388</v>
      </c>
      <c r="F5" s="328" t="s">
        <v>382</v>
      </c>
      <c r="G5" s="328" t="s">
        <v>351</v>
      </c>
      <c r="H5" s="328" t="s">
        <v>15</v>
      </c>
      <c r="I5" s="136">
        <v>487</v>
      </c>
      <c r="K5" s="313" t="str">
        <f t="shared" si="0"/>
        <v>LECUE  Sandrine 3D487</v>
      </c>
      <c r="L5" s="314">
        <f t="shared" si="1"/>
        <v>487</v>
      </c>
      <c r="M5" s="314">
        <f aca="true" t="shared" si="2" ref="M5:M66">VLOOKUP(H5,nbf,2,FALSE)</f>
        <v>10</v>
      </c>
      <c r="R5" s="7"/>
      <c r="S5" s="7"/>
      <c r="V5" s="7" t="s">
        <v>8</v>
      </c>
      <c r="W5" s="7">
        <v>3</v>
      </c>
    </row>
    <row r="6" spans="2:23" ht="12.75">
      <c r="B6" s="312">
        <v>4</v>
      </c>
      <c r="E6" s="329" t="s">
        <v>389</v>
      </c>
      <c r="F6" s="328" t="s">
        <v>383</v>
      </c>
      <c r="G6" s="328" t="s">
        <v>353</v>
      </c>
      <c r="H6" s="328" t="s">
        <v>18</v>
      </c>
      <c r="I6" s="136">
        <v>1044</v>
      </c>
      <c r="K6" s="313" t="str">
        <f t="shared" si="0"/>
        <v>DURANTON  Christine 4C1044</v>
      </c>
      <c r="L6" s="314">
        <f t="shared" si="1"/>
        <v>1044</v>
      </c>
      <c r="M6" s="314">
        <f t="shared" si="2"/>
        <v>13</v>
      </c>
      <c r="R6" s="7"/>
      <c r="S6" s="7"/>
      <c r="V6" s="7" t="s">
        <v>9</v>
      </c>
      <c r="W6" s="7">
        <v>4</v>
      </c>
    </row>
    <row r="7" spans="2:23" ht="12.75">
      <c r="B7" s="312">
        <v>5</v>
      </c>
      <c r="E7" s="168">
        <v>27674184</v>
      </c>
      <c r="F7" s="328" t="s">
        <v>384</v>
      </c>
      <c r="G7" s="328" t="s">
        <v>385</v>
      </c>
      <c r="H7" s="328" t="s">
        <v>19</v>
      </c>
      <c r="I7" s="136">
        <v>1333</v>
      </c>
      <c r="K7" s="313" t="str">
        <f t="shared" si="0"/>
        <v>QUERNEC  Stéphanie 4D1333</v>
      </c>
      <c r="L7" s="314">
        <f t="shared" si="1"/>
        <v>1333</v>
      </c>
      <c r="M7" s="314">
        <f t="shared" si="2"/>
        <v>14</v>
      </c>
      <c r="R7" s="7"/>
      <c r="S7" s="7"/>
      <c r="V7" s="7" t="s">
        <v>10</v>
      </c>
      <c r="W7" s="7">
        <v>5</v>
      </c>
    </row>
    <row r="8" spans="2:23" ht="12.75">
      <c r="B8" s="312">
        <v>6</v>
      </c>
      <c r="E8" s="329" t="s">
        <v>390</v>
      </c>
      <c r="F8" s="328" t="s">
        <v>350</v>
      </c>
      <c r="G8" s="328" t="s">
        <v>352</v>
      </c>
      <c r="H8" s="328" t="s">
        <v>24</v>
      </c>
      <c r="I8" s="136">
        <v>1500</v>
      </c>
      <c r="K8" s="313" t="str">
        <f t="shared" si="0"/>
        <v>PIRQUIN Christelle NC1500</v>
      </c>
      <c r="L8" s="314">
        <f t="shared" si="1"/>
        <v>1500</v>
      </c>
      <c r="M8" s="314">
        <f t="shared" si="2"/>
        <v>15</v>
      </c>
      <c r="R8" s="7"/>
      <c r="S8" s="7"/>
      <c r="V8" s="7" t="s">
        <v>11</v>
      </c>
      <c r="W8" s="7">
        <v>6</v>
      </c>
    </row>
    <row r="9" spans="2:23" ht="12.75">
      <c r="B9" s="312">
        <v>7</v>
      </c>
      <c r="E9" s="168"/>
      <c r="F9" s="279"/>
      <c r="G9" s="279"/>
      <c r="H9" s="279"/>
      <c r="I9" s="136"/>
      <c r="K9" s="313" t="str">
        <f t="shared" si="0"/>
        <v>  </v>
      </c>
      <c r="L9" s="314">
        <f t="shared" si="1"/>
        <v>0</v>
      </c>
      <c r="M9" s="314" t="e">
        <f t="shared" si="2"/>
        <v>#N/A</v>
      </c>
      <c r="R9" s="7"/>
      <c r="S9" s="7"/>
      <c r="V9" s="7" t="s">
        <v>12</v>
      </c>
      <c r="W9" s="7">
        <v>7</v>
      </c>
    </row>
    <row r="10" spans="2:23" ht="12.75">
      <c r="B10" s="312">
        <v>8</v>
      </c>
      <c r="E10" s="169"/>
      <c r="F10" s="279"/>
      <c r="G10" s="279"/>
      <c r="H10" s="279"/>
      <c r="I10" s="136"/>
      <c r="K10" s="313" t="str">
        <f t="shared" si="0"/>
        <v>  </v>
      </c>
      <c r="L10" s="314">
        <f t="shared" si="1"/>
        <v>0</v>
      </c>
      <c r="M10" s="314" t="e">
        <f t="shared" si="2"/>
        <v>#N/A</v>
      </c>
      <c r="R10" s="7"/>
      <c r="S10" s="7"/>
      <c r="V10" s="7" t="s">
        <v>13</v>
      </c>
      <c r="W10" s="7">
        <v>8</v>
      </c>
    </row>
    <row r="11" spans="2:23" ht="12.75">
      <c r="B11" s="312">
        <v>9</v>
      </c>
      <c r="E11" s="168"/>
      <c r="F11" s="279"/>
      <c r="G11" s="279"/>
      <c r="H11" s="279"/>
      <c r="I11" s="136"/>
      <c r="K11" s="313" t="str">
        <f t="shared" si="0"/>
        <v>  </v>
      </c>
      <c r="L11" s="314">
        <f t="shared" si="1"/>
        <v>0</v>
      </c>
      <c r="M11" s="314" t="e">
        <f t="shared" si="2"/>
        <v>#N/A</v>
      </c>
      <c r="R11" s="7"/>
      <c r="S11" s="7"/>
      <c r="V11" s="7" t="s">
        <v>14</v>
      </c>
      <c r="W11" s="7">
        <v>9</v>
      </c>
    </row>
    <row r="12" spans="2:23" ht="12.75">
      <c r="B12" s="312">
        <v>10</v>
      </c>
      <c r="E12" s="168"/>
      <c r="F12" s="279"/>
      <c r="G12" s="279"/>
      <c r="H12" s="279"/>
      <c r="I12" s="136"/>
      <c r="K12" s="313" t="str">
        <f t="shared" si="0"/>
        <v>  </v>
      </c>
      <c r="L12" s="314">
        <f t="shared" si="1"/>
        <v>0</v>
      </c>
      <c r="M12" s="314" t="e">
        <f t="shared" si="2"/>
        <v>#N/A</v>
      </c>
      <c r="R12" s="7"/>
      <c r="S12" s="7"/>
      <c r="V12" s="7" t="s">
        <v>15</v>
      </c>
      <c r="W12" s="7">
        <v>10</v>
      </c>
    </row>
    <row r="13" spans="2:23" ht="12.75">
      <c r="B13" s="312">
        <v>11</v>
      </c>
      <c r="E13" s="168"/>
      <c r="F13" s="279"/>
      <c r="G13" s="279"/>
      <c r="H13" s="279"/>
      <c r="I13" s="136"/>
      <c r="K13" s="313" t="str">
        <f t="shared" si="0"/>
        <v>  </v>
      </c>
      <c r="L13" s="314">
        <f t="shared" si="1"/>
        <v>0</v>
      </c>
      <c r="M13" s="314" t="e">
        <f t="shared" si="2"/>
        <v>#N/A</v>
      </c>
      <c r="R13" s="7"/>
      <c r="S13" s="7"/>
      <c r="V13" s="7" t="s">
        <v>16</v>
      </c>
      <c r="W13" s="7">
        <v>11</v>
      </c>
    </row>
    <row r="14" spans="2:253" ht="12.75">
      <c r="B14" s="312">
        <v>12</v>
      </c>
      <c r="E14" s="168"/>
      <c r="F14" s="279"/>
      <c r="G14" s="279"/>
      <c r="H14" s="279"/>
      <c r="I14" s="136"/>
      <c r="K14" s="313" t="str">
        <f t="shared" si="0"/>
        <v>  </v>
      </c>
      <c r="L14" s="314">
        <f t="shared" si="1"/>
        <v>0</v>
      </c>
      <c r="M14" s="314" t="e">
        <f t="shared" si="2"/>
        <v>#N/A</v>
      </c>
      <c r="R14" s="7"/>
      <c r="S14" s="7"/>
      <c r="V14" s="7" t="s">
        <v>17</v>
      </c>
      <c r="W14" s="7">
        <v>12</v>
      </c>
      <c r="IR14" s="313"/>
      <c r="IS14" s="314"/>
    </row>
    <row r="15" spans="2:253" ht="12.75">
      <c r="B15" s="312">
        <v>13</v>
      </c>
      <c r="E15" s="168"/>
      <c r="F15" s="279"/>
      <c r="G15" s="279"/>
      <c r="H15" s="279"/>
      <c r="I15" s="136"/>
      <c r="K15" s="313" t="str">
        <f t="shared" si="0"/>
        <v>  </v>
      </c>
      <c r="L15" s="314">
        <f t="shared" si="1"/>
        <v>0</v>
      </c>
      <c r="M15" s="314" t="e">
        <f t="shared" si="2"/>
        <v>#N/A</v>
      </c>
      <c r="R15" s="7"/>
      <c r="S15" s="7"/>
      <c r="V15" s="7" t="s">
        <v>18</v>
      </c>
      <c r="W15" s="7">
        <v>13</v>
      </c>
      <c r="IR15" s="313"/>
      <c r="IS15" s="314"/>
    </row>
    <row r="16" spans="2:23" ht="12.75">
      <c r="B16" s="312">
        <v>14</v>
      </c>
      <c r="E16" s="168"/>
      <c r="F16" s="279"/>
      <c r="G16" s="279"/>
      <c r="H16" s="279"/>
      <c r="I16" s="136"/>
      <c r="K16" s="313" t="str">
        <f t="shared" si="0"/>
        <v>  </v>
      </c>
      <c r="L16" s="314">
        <f t="shared" si="1"/>
        <v>0</v>
      </c>
      <c r="M16" s="314" t="e">
        <f t="shared" si="2"/>
        <v>#N/A</v>
      </c>
      <c r="R16" s="7"/>
      <c r="S16" s="7"/>
      <c r="V16" s="7" t="s">
        <v>19</v>
      </c>
      <c r="W16" s="7">
        <v>14</v>
      </c>
    </row>
    <row r="17" spans="2:23" ht="12.75">
      <c r="B17" s="312">
        <v>15</v>
      </c>
      <c r="E17" s="168"/>
      <c r="F17" s="279"/>
      <c r="G17" s="279"/>
      <c r="H17" s="279"/>
      <c r="I17" s="136"/>
      <c r="K17" s="313" t="str">
        <f t="shared" si="0"/>
        <v>  </v>
      </c>
      <c r="L17" s="314">
        <f t="shared" si="1"/>
        <v>0</v>
      </c>
      <c r="M17" s="314" t="e">
        <f t="shared" si="2"/>
        <v>#N/A</v>
      </c>
      <c r="R17" s="7"/>
      <c r="S17" s="7"/>
      <c r="V17" s="7" t="s">
        <v>24</v>
      </c>
      <c r="W17" s="7">
        <v>15</v>
      </c>
    </row>
    <row r="18" spans="2:23" ht="12.75">
      <c r="B18" s="312">
        <v>16</v>
      </c>
      <c r="E18" s="168"/>
      <c r="F18" s="279"/>
      <c r="G18" s="279"/>
      <c r="H18" s="279"/>
      <c r="I18" s="136"/>
      <c r="K18" s="313" t="str">
        <f t="shared" si="0"/>
        <v>  </v>
      </c>
      <c r="L18" s="314">
        <f t="shared" si="1"/>
        <v>0</v>
      </c>
      <c r="M18" s="314" t="e">
        <f t="shared" si="2"/>
        <v>#N/A</v>
      </c>
      <c r="R18" s="7"/>
      <c r="S18" s="7"/>
      <c r="V18" s="7" t="s">
        <v>24</v>
      </c>
      <c r="W18" s="7">
        <v>16</v>
      </c>
    </row>
    <row r="19" spans="2:23" ht="12.75">
      <c r="B19" s="312">
        <v>17</v>
      </c>
      <c r="E19" s="168"/>
      <c r="F19" s="279"/>
      <c r="G19" s="279"/>
      <c r="H19" s="279"/>
      <c r="I19" s="136"/>
      <c r="K19" s="313" t="str">
        <f t="shared" si="0"/>
        <v>  </v>
      </c>
      <c r="L19" s="314">
        <f t="shared" si="1"/>
        <v>0</v>
      </c>
      <c r="M19" s="314" t="e">
        <f t="shared" si="2"/>
        <v>#N/A</v>
      </c>
      <c r="R19" s="7"/>
      <c r="S19" s="7"/>
      <c r="V19" s="7" t="s">
        <v>24</v>
      </c>
      <c r="W19" s="7">
        <v>17</v>
      </c>
    </row>
    <row r="20" spans="2:23" ht="12.75">
      <c r="B20" s="312">
        <v>18</v>
      </c>
      <c r="E20" s="168"/>
      <c r="F20" s="279"/>
      <c r="G20" s="279"/>
      <c r="H20" s="279"/>
      <c r="I20" s="136"/>
      <c r="K20" s="313" t="str">
        <f t="shared" si="0"/>
        <v>  </v>
      </c>
      <c r="L20" s="314">
        <f t="shared" si="1"/>
        <v>0</v>
      </c>
      <c r="M20" s="314" t="e">
        <f t="shared" si="2"/>
        <v>#N/A</v>
      </c>
      <c r="R20" s="7"/>
      <c r="S20" s="7"/>
      <c r="V20" s="7" t="s">
        <v>24</v>
      </c>
      <c r="W20" s="7">
        <v>18</v>
      </c>
    </row>
    <row r="21" spans="2:23" ht="12.75">
      <c r="B21" s="312">
        <v>19</v>
      </c>
      <c r="E21" s="168"/>
      <c r="F21" s="279"/>
      <c r="G21" s="279"/>
      <c r="H21" s="279"/>
      <c r="I21" s="136"/>
      <c r="K21" s="313" t="str">
        <f t="shared" si="0"/>
        <v>  </v>
      </c>
      <c r="L21" s="314">
        <f t="shared" si="1"/>
        <v>0</v>
      </c>
      <c r="M21" s="314" t="e">
        <f t="shared" si="2"/>
        <v>#N/A</v>
      </c>
      <c r="R21" s="7"/>
      <c r="S21" s="7"/>
      <c r="V21" s="7" t="s">
        <v>24</v>
      </c>
      <c r="W21" s="7">
        <v>18</v>
      </c>
    </row>
    <row r="22" spans="2:13" ht="12.75">
      <c r="B22" s="312">
        <v>20</v>
      </c>
      <c r="E22" s="168"/>
      <c r="F22" s="279"/>
      <c r="G22" s="279"/>
      <c r="H22" s="279"/>
      <c r="I22" s="136"/>
      <c r="K22" s="313" t="str">
        <f t="shared" si="0"/>
        <v>  </v>
      </c>
      <c r="L22" s="314">
        <f t="shared" si="1"/>
        <v>0</v>
      </c>
      <c r="M22" s="314" t="e">
        <f t="shared" si="2"/>
        <v>#N/A</v>
      </c>
    </row>
    <row r="23" spans="2:13" ht="12.75">
      <c r="B23" s="312">
        <v>21</v>
      </c>
      <c r="E23" s="168"/>
      <c r="F23" s="279"/>
      <c r="G23" s="279"/>
      <c r="H23" s="279"/>
      <c r="I23" s="136"/>
      <c r="K23" s="313" t="str">
        <f t="shared" si="0"/>
        <v>  </v>
      </c>
      <c r="L23" s="314">
        <f t="shared" si="1"/>
        <v>0</v>
      </c>
      <c r="M23" s="314" t="e">
        <f t="shared" si="2"/>
        <v>#N/A</v>
      </c>
    </row>
    <row r="24" spans="2:13" ht="12.75">
      <c r="B24" s="312">
        <v>22</v>
      </c>
      <c r="E24" s="168"/>
      <c r="F24" s="279"/>
      <c r="G24" s="279"/>
      <c r="H24" s="279"/>
      <c r="I24" s="136"/>
      <c r="K24" s="313" t="str">
        <f t="shared" si="0"/>
        <v>  </v>
      </c>
      <c r="L24" s="314">
        <f t="shared" si="1"/>
        <v>0</v>
      </c>
      <c r="M24" s="314" t="e">
        <f t="shared" si="2"/>
        <v>#N/A</v>
      </c>
    </row>
    <row r="25" spans="2:13" ht="12.75">
      <c r="B25" s="312">
        <v>23</v>
      </c>
      <c r="E25" s="168"/>
      <c r="F25" s="279"/>
      <c r="G25" s="279"/>
      <c r="H25" s="279"/>
      <c r="I25" s="136"/>
      <c r="K25" s="313" t="str">
        <f t="shared" si="0"/>
        <v>  </v>
      </c>
      <c r="L25" s="314">
        <f t="shared" si="1"/>
        <v>0</v>
      </c>
      <c r="M25" s="314" t="e">
        <f t="shared" si="2"/>
        <v>#N/A</v>
      </c>
    </row>
    <row r="26" spans="2:13" ht="12.75">
      <c r="B26" s="312">
        <v>24</v>
      </c>
      <c r="E26" s="168"/>
      <c r="F26" s="279"/>
      <c r="G26" s="279"/>
      <c r="H26" s="279"/>
      <c r="I26" s="136"/>
      <c r="K26" s="313" t="str">
        <f t="shared" si="0"/>
        <v>  </v>
      </c>
      <c r="L26" s="314">
        <f t="shared" si="1"/>
        <v>0</v>
      </c>
      <c r="M26" s="314" t="e">
        <f t="shared" si="2"/>
        <v>#N/A</v>
      </c>
    </row>
    <row r="27" spans="2:13" ht="12.75">
      <c r="B27" s="312">
        <v>25</v>
      </c>
      <c r="E27" s="168"/>
      <c r="F27" s="279"/>
      <c r="G27" s="279"/>
      <c r="H27" s="279"/>
      <c r="I27" s="136"/>
      <c r="K27" s="313" t="str">
        <f t="shared" si="0"/>
        <v>  </v>
      </c>
      <c r="L27" s="314">
        <f t="shared" si="1"/>
        <v>0</v>
      </c>
      <c r="M27" s="314" t="e">
        <f t="shared" si="2"/>
        <v>#N/A</v>
      </c>
    </row>
    <row r="28" spans="2:13" ht="12.75">
      <c r="B28" s="312">
        <v>26</v>
      </c>
      <c r="E28" s="168"/>
      <c r="F28" s="279"/>
      <c r="G28" s="279"/>
      <c r="H28" s="279"/>
      <c r="I28" s="136"/>
      <c r="K28" s="313" t="str">
        <f t="shared" si="0"/>
        <v>  </v>
      </c>
      <c r="L28" s="314">
        <f t="shared" si="1"/>
        <v>0</v>
      </c>
      <c r="M28" s="314" t="e">
        <f t="shared" si="2"/>
        <v>#N/A</v>
      </c>
    </row>
    <row r="29" spans="2:13" ht="12.75">
      <c r="B29" s="312">
        <v>27</v>
      </c>
      <c r="E29" s="168"/>
      <c r="F29" s="279"/>
      <c r="G29" s="279"/>
      <c r="H29" s="279"/>
      <c r="I29" s="136"/>
      <c r="K29" s="313" t="str">
        <f t="shared" si="0"/>
        <v>  </v>
      </c>
      <c r="L29" s="314">
        <f t="shared" si="1"/>
        <v>0</v>
      </c>
      <c r="M29" s="314" t="e">
        <f t="shared" si="2"/>
        <v>#N/A</v>
      </c>
    </row>
    <row r="30" spans="2:13" ht="12.75">
      <c r="B30" s="312">
        <v>28</v>
      </c>
      <c r="E30" s="168" t="s">
        <v>25</v>
      </c>
      <c r="F30" s="279"/>
      <c r="G30" s="279"/>
      <c r="H30" s="279"/>
      <c r="I30" s="136"/>
      <c r="K30" s="313" t="str">
        <f t="shared" si="0"/>
        <v>  </v>
      </c>
      <c r="L30" s="314">
        <f t="shared" si="1"/>
        <v>0</v>
      </c>
      <c r="M30" s="314" t="e">
        <f t="shared" si="2"/>
        <v>#N/A</v>
      </c>
    </row>
    <row r="31" spans="2:13" ht="12.75">
      <c r="B31" s="312">
        <v>29</v>
      </c>
      <c r="E31" s="168" t="s">
        <v>25</v>
      </c>
      <c r="F31" s="279"/>
      <c r="G31" s="279"/>
      <c r="H31" s="279"/>
      <c r="I31" s="136"/>
      <c r="K31" s="313" t="str">
        <f t="shared" si="0"/>
        <v>  </v>
      </c>
      <c r="L31" s="314">
        <f t="shared" si="1"/>
        <v>0</v>
      </c>
      <c r="M31" s="314" t="e">
        <f t="shared" si="2"/>
        <v>#N/A</v>
      </c>
    </row>
    <row r="32" spans="2:13" ht="12.75">
      <c r="B32" s="312">
        <v>30</v>
      </c>
      <c r="E32" s="168" t="s">
        <v>25</v>
      </c>
      <c r="F32" s="279"/>
      <c r="G32" s="279"/>
      <c r="H32" s="279"/>
      <c r="I32" s="136"/>
      <c r="K32" s="313" t="str">
        <f t="shared" si="0"/>
        <v>  </v>
      </c>
      <c r="L32" s="314">
        <f t="shared" si="1"/>
        <v>0</v>
      </c>
      <c r="M32" s="314" t="e">
        <f t="shared" si="2"/>
        <v>#N/A</v>
      </c>
    </row>
    <row r="33" spans="2:13" ht="12.75">
      <c r="B33" s="312">
        <v>31</v>
      </c>
      <c r="E33" s="168" t="s">
        <v>25</v>
      </c>
      <c r="F33" s="279"/>
      <c r="G33" s="279"/>
      <c r="H33" s="279"/>
      <c r="I33" s="136"/>
      <c r="K33" s="313" t="str">
        <f t="shared" si="0"/>
        <v>  </v>
      </c>
      <c r="L33" s="314">
        <f t="shared" si="1"/>
        <v>0</v>
      </c>
      <c r="M33" s="314" t="e">
        <f t="shared" si="2"/>
        <v>#N/A</v>
      </c>
    </row>
    <row r="34" spans="2:13" ht="12.75">
      <c r="B34" s="312">
        <v>32</v>
      </c>
      <c r="E34" s="168" t="s">
        <v>25</v>
      </c>
      <c r="F34" s="279"/>
      <c r="G34" s="279"/>
      <c r="H34" s="279"/>
      <c r="I34" s="136"/>
      <c r="K34" s="313" t="str">
        <f t="shared" si="0"/>
        <v>  </v>
      </c>
      <c r="L34" s="314">
        <f t="shared" si="1"/>
        <v>0</v>
      </c>
      <c r="M34" s="314" t="e">
        <f t="shared" si="2"/>
        <v>#N/A</v>
      </c>
    </row>
    <row r="35" spans="2:13" ht="12.75">
      <c r="B35" s="312">
        <v>33</v>
      </c>
      <c r="E35" s="168" t="s">
        <v>25</v>
      </c>
      <c r="F35" s="279"/>
      <c r="G35" s="279"/>
      <c r="H35" s="279"/>
      <c r="I35" s="136"/>
      <c r="K35" s="313" t="str">
        <f aca="true" t="shared" si="3" ref="K35:K66">F35&amp;" "&amp;G35&amp;" "&amp;H35&amp;I35</f>
        <v>  </v>
      </c>
      <c r="L35" s="314">
        <f aca="true" t="shared" si="4" ref="L35:L66">I35</f>
        <v>0</v>
      </c>
      <c r="M35" s="314" t="e">
        <f t="shared" si="2"/>
        <v>#N/A</v>
      </c>
    </row>
    <row r="36" spans="2:30" ht="12.75">
      <c r="B36" s="312">
        <v>34</v>
      </c>
      <c r="E36" s="168" t="s">
        <v>25</v>
      </c>
      <c r="F36" s="279"/>
      <c r="G36" s="279"/>
      <c r="H36" s="279"/>
      <c r="I36" s="136"/>
      <c r="K36" s="313" t="str">
        <f t="shared" si="3"/>
        <v>  </v>
      </c>
      <c r="L36" s="314">
        <f t="shared" si="4"/>
        <v>0</v>
      </c>
      <c r="M36" s="314" t="e">
        <f t="shared" si="2"/>
        <v>#N/A</v>
      </c>
      <c r="AD36" s="306"/>
    </row>
    <row r="37" spans="2:21" ht="12.75">
      <c r="B37" s="312">
        <v>35</v>
      </c>
      <c r="E37" s="168" t="s">
        <v>25</v>
      </c>
      <c r="F37" s="279"/>
      <c r="G37" s="279"/>
      <c r="H37" s="279"/>
      <c r="I37" s="136"/>
      <c r="K37" s="313" t="str">
        <f t="shared" si="3"/>
        <v>  </v>
      </c>
      <c r="L37" s="314">
        <f t="shared" si="4"/>
        <v>0</v>
      </c>
      <c r="M37" s="314" t="e">
        <f t="shared" si="2"/>
        <v>#N/A</v>
      </c>
      <c r="U37" s="306"/>
    </row>
    <row r="38" spans="2:21" ht="12.75">
      <c r="B38" s="312">
        <v>36</v>
      </c>
      <c r="E38" s="168" t="s">
        <v>25</v>
      </c>
      <c r="F38" s="279"/>
      <c r="G38" s="279"/>
      <c r="H38" s="279"/>
      <c r="I38" s="136"/>
      <c r="K38" s="313" t="str">
        <f t="shared" si="3"/>
        <v>  </v>
      </c>
      <c r="L38" s="314">
        <f t="shared" si="4"/>
        <v>0</v>
      </c>
      <c r="M38" s="314" t="e">
        <f t="shared" si="2"/>
        <v>#N/A</v>
      </c>
      <c r="U38" s="306"/>
    </row>
    <row r="39" spans="2:21" ht="12.75">
      <c r="B39" s="312">
        <v>37</v>
      </c>
      <c r="E39" s="168" t="s">
        <v>25</v>
      </c>
      <c r="F39" s="279"/>
      <c r="G39" s="279"/>
      <c r="H39" s="279"/>
      <c r="I39" s="136"/>
      <c r="K39" s="313" t="str">
        <f t="shared" si="3"/>
        <v>  </v>
      </c>
      <c r="L39" s="314">
        <f t="shared" si="4"/>
        <v>0</v>
      </c>
      <c r="M39" s="314" t="e">
        <f t="shared" si="2"/>
        <v>#N/A</v>
      </c>
      <c r="O39" s="306"/>
      <c r="P39" s="306"/>
      <c r="Q39" s="306"/>
      <c r="R39" s="306"/>
      <c r="S39" s="306"/>
      <c r="T39" s="306"/>
      <c r="U39" s="306"/>
    </row>
    <row r="40" spans="2:21" ht="12.75">
      <c r="B40" s="312">
        <v>38</v>
      </c>
      <c r="E40" s="168" t="s">
        <v>25</v>
      </c>
      <c r="F40" s="279"/>
      <c r="G40" s="279"/>
      <c r="H40" s="279"/>
      <c r="I40" s="136"/>
      <c r="K40" s="313" t="str">
        <f t="shared" si="3"/>
        <v>  </v>
      </c>
      <c r="L40" s="314">
        <f t="shared" si="4"/>
        <v>0</v>
      </c>
      <c r="M40" s="314" t="e">
        <f t="shared" si="2"/>
        <v>#N/A</v>
      </c>
      <c r="O40" s="306"/>
      <c r="P40" s="306"/>
      <c r="Q40" s="306"/>
      <c r="R40" s="306"/>
      <c r="S40" s="306"/>
      <c r="T40" s="306"/>
      <c r="U40" s="306"/>
    </row>
    <row r="41" spans="2:21" ht="12.75">
      <c r="B41" s="312">
        <v>39</v>
      </c>
      <c r="E41" s="168" t="s">
        <v>25</v>
      </c>
      <c r="F41" s="279"/>
      <c r="G41" s="279"/>
      <c r="H41" s="279"/>
      <c r="I41" s="136"/>
      <c r="K41" s="313" t="str">
        <f t="shared" si="3"/>
        <v>  </v>
      </c>
      <c r="L41" s="314">
        <f t="shared" si="4"/>
        <v>0</v>
      </c>
      <c r="M41" s="314" t="e">
        <f t="shared" si="2"/>
        <v>#N/A</v>
      </c>
      <c r="O41" s="306"/>
      <c r="P41" s="306"/>
      <c r="Q41" s="306"/>
      <c r="R41" s="306"/>
      <c r="S41" s="306"/>
      <c r="T41" s="306"/>
      <c r="U41" s="306"/>
    </row>
    <row r="42" spans="2:21" ht="12.75">
      <c r="B42" s="312">
        <v>40</v>
      </c>
      <c r="E42" s="168" t="s">
        <v>25</v>
      </c>
      <c r="F42" s="279"/>
      <c r="G42" s="279"/>
      <c r="H42" s="279"/>
      <c r="I42" s="136"/>
      <c r="K42" s="313" t="str">
        <f t="shared" si="3"/>
        <v>  </v>
      </c>
      <c r="L42" s="314">
        <f t="shared" si="4"/>
        <v>0</v>
      </c>
      <c r="M42" s="314" t="e">
        <f t="shared" si="2"/>
        <v>#N/A</v>
      </c>
      <c r="O42" s="306"/>
      <c r="P42" s="306"/>
      <c r="Q42" s="306"/>
      <c r="R42" s="306"/>
      <c r="S42" s="306"/>
      <c r="T42" s="306"/>
      <c r="U42" s="306"/>
    </row>
    <row r="43" spans="2:21" ht="12.75">
      <c r="B43" s="312">
        <v>41</v>
      </c>
      <c r="E43" s="168" t="s">
        <v>25</v>
      </c>
      <c r="F43" s="279"/>
      <c r="G43" s="279"/>
      <c r="H43" s="279"/>
      <c r="I43" s="136"/>
      <c r="K43" s="313" t="str">
        <f t="shared" si="3"/>
        <v>  </v>
      </c>
      <c r="L43" s="314">
        <f t="shared" si="4"/>
        <v>0</v>
      </c>
      <c r="M43" s="314" t="e">
        <f t="shared" si="2"/>
        <v>#N/A</v>
      </c>
      <c r="N43" s="306"/>
      <c r="O43" s="306"/>
      <c r="P43" s="306"/>
      <c r="Q43" s="306"/>
      <c r="R43" s="306"/>
      <c r="S43" s="306"/>
      <c r="T43" s="306"/>
      <c r="U43" s="306"/>
    </row>
    <row r="44" spans="2:21" ht="12.75">
      <c r="B44" s="312">
        <v>42</v>
      </c>
      <c r="E44" s="168" t="s">
        <v>25</v>
      </c>
      <c r="F44" s="279"/>
      <c r="G44" s="279"/>
      <c r="H44" s="279"/>
      <c r="I44" s="136"/>
      <c r="K44" s="313" t="str">
        <f t="shared" si="3"/>
        <v>  </v>
      </c>
      <c r="L44" s="314">
        <f t="shared" si="4"/>
        <v>0</v>
      </c>
      <c r="M44" s="314" t="e">
        <f t="shared" si="2"/>
        <v>#N/A</v>
      </c>
      <c r="N44" s="306"/>
      <c r="O44" s="306"/>
      <c r="P44" s="306"/>
      <c r="Q44" s="306"/>
      <c r="R44" s="306"/>
      <c r="S44" s="306"/>
      <c r="T44" s="306"/>
      <c r="U44" s="306"/>
    </row>
    <row r="45" spans="2:21" ht="12.75">
      <c r="B45" s="312">
        <v>43</v>
      </c>
      <c r="E45" s="168" t="s">
        <v>25</v>
      </c>
      <c r="F45" s="279"/>
      <c r="G45" s="279"/>
      <c r="H45" s="279"/>
      <c r="I45" s="136"/>
      <c r="K45" s="313" t="str">
        <f t="shared" si="3"/>
        <v>  </v>
      </c>
      <c r="L45" s="314">
        <f t="shared" si="4"/>
        <v>0</v>
      </c>
      <c r="M45" s="314" t="e">
        <f t="shared" si="2"/>
        <v>#N/A</v>
      </c>
      <c r="N45" s="306"/>
      <c r="O45" s="306"/>
      <c r="P45" s="306"/>
      <c r="Q45" s="306"/>
      <c r="R45" s="306"/>
      <c r="S45" s="306"/>
      <c r="T45" s="306"/>
      <c r="U45" s="306"/>
    </row>
    <row r="46" spans="2:21" ht="12.75">
      <c r="B46" s="312">
        <v>44</v>
      </c>
      <c r="E46" s="168" t="s">
        <v>25</v>
      </c>
      <c r="F46" s="279"/>
      <c r="G46" s="279"/>
      <c r="H46" s="279"/>
      <c r="I46" s="136"/>
      <c r="K46" s="313" t="str">
        <f t="shared" si="3"/>
        <v>  </v>
      </c>
      <c r="L46" s="314">
        <f t="shared" si="4"/>
        <v>0</v>
      </c>
      <c r="M46" s="314" t="e">
        <f t="shared" si="2"/>
        <v>#N/A</v>
      </c>
      <c r="N46" s="306"/>
      <c r="O46" s="306"/>
      <c r="P46" s="306"/>
      <c r="Q46" s="306"/>
      <c r="R46" s="306"/>
      <c r="S46" s="306"/>
      <c r="T46" s="306"/>
      <c r="U46" s="306"/>
    </row>
    <row r="47" spans="2:21" ht="12.75">
      <c r="B47" s="312">
        <v>45</v>
      </c>
      <c r="E47" s="168" t="s">
        <v>25</v>
      </c>
      <c r="F47" s="279"/>
      <c r="G47" s="279"/>
      <c r="H47" s="279"/>
      <c r="I47" s="136"/>
      <c r="K47" s="313" t="str">
        <f t="shared" si="3"/>
        <v>  </v>
      </c>
      <c r="L47" s="314">
        <f t="shared" si="4"/>
        <v>0</v>
      </c>
      <c r="M47" s="314" t="e">
        <f t="shared" si="2"/>
        <v>#N/A</v>
      </c>
      <c r="N47" s="306"/>
      <c r="O47" s="306"/>
      <c r="P47" s="306"/>
      <c r="Q47" s="306"/>
      <c r="R47" s="306"/>
      <c r="S47" s="306"/>
      <c r="T47" s="306"/>
      <c r="U47" s="306"/>
    </row>
    <row r="48" spans="2:21" ht="12.75">
      <c r="B48" s="312">
        <v>46</v>
      </c>
      <c r="E48" s="168" t="s">
        <v>25</v>
      </c>
      <c r="F48" s="279"/>
      <c r="G48" s="279"/>
      <c r="H48" s="279"/>
      <c r="I48" s="136"/>
      <c r="K48" s="313" t="str">
        <f t="shared" si="3"/>
        <v>  </v>
      </c>
      <c r="L48" s="314">
        <f t="shared" si="4"/>
        <v>0</v>
      </c>
      <c r="M48" s="314" t="e">
        <f t="shared" si="2"/>
        <v>#N/A</v>
      </c>
      <c r="N48" s="306"/>
      <c r="O48" s="306"/>
      <c r="P48" s="306"/>
      <c r="Q48" s="306"/>
      <c r="R48" s="306"/>
      <c r="S48" s="306"/>
      <c r="T48" s="306"/>
      <c r="U48" s="306"/>
    </row>
    <row r="49" spans="2:21" ht="12.75">
      <c r="B49" s="312">
        <v>47</v>
      </c>
      <c r="E49" s="168" t="s">
        <v>25</v>
      </c>
      <c r="F49" s="279"/>
      <c r="G49" s="279"/>
      <c r="H49" s="279"/>
      <c r="I49" s="136"/>
      <c r="K49" s="313" t="str">
        <f t="shared" si="3"/>
        <v>  </v>
      </c>
      <c r="L49" s="314">
        <f t="shared" si="4"/>
        <v>0</v>
      </c>
      <c r="M49" s="314" t="e">
        <f t="shared" si="2"/>
        <v>#N/A</v>
      </c>
      <c r="N49" s="306"/>
      <c r="O49" s="306"/>
      <c r="P49" s="306"/>
      <c r="Q49" s="306"/>
      <c r="R49" s="306"/>
      <c r="S49" s="306"/>
      <c r="T49" s="306"/>
      <c r="U49" s="306"/>
    </row>
    <row r="50" spans="2:21" ht="12.75">
      <c r="B50" s="312">
        <v>48</v>
      </c>
      <c r="E50" s="168" t="s">
        <v>25</v>
      </c>
      <c r="F50" s="279"/>
      <c r="G50" s="279"/>
      <c r="H50" s="279"/>
      <c r="I50" s="136"/>
      <c r="K50" s="313" t="str">
        <f t="shared" si="3"/>
        <v>  </v>
      </c>
      <c r="L50" s="314">
        <f t="shared" si="4"/>
        <v>0</v>
      </c>
      <c r="M50" s="314" t="e">
        <f t="shared" si="2"/>
        <v>#N/A</v>
      </c>
      <c r="N50" s="306"/>
      <c r="O50" s="306"/>
      <c r="P50" s="306"/>
      <c r="Q50" s="306"/>
      <c r="R50" s="306"/>
      <c r="S50" s="306"/>
      <c r="T50" s="306"/>
      <c r="U50" s="306"/>
    </row>
    <row r="51" spans="2:21" ht="12.75">
      <c r="B51" s="312">
        <v>49</v>
      </c>
      <c r="E51" s="168" t="s">
        <v>25</v>
      </c>
      <c r="F51" s="279"/>
      <c r="G51" s="279"/>
      <c r="H51" s="279"/>
      <c r="I51" s="136"/>
      <c r="K51" s="313" t="str">
        <f t="shared" si="3"/>
        <v>  </v>
      </c>
      <c r="L51" s="314">
        <f t="shared" si="4"/>
        <v>0</v>
      </c>
      <c r="M51" s="314" t="e">
        <f t="shared" si="2"/>
        <v>#N/A</v>
      </c>
      <c r="N51" s="306"/>
      <c r="O51" s="306"/>
      <c r="P51" s="306"/>
      <c r="Q51" s="306"/>
      <c r="R51" s="306"/>
      <c r="S51" s="306"/>
      <c r="T51" s="306"/>
      <c r="U51" s="306"/>
    </row>
    <row r="52" spans="2:21" ht="12.75">
      <c r="B52" s="312">
        <v>50</v>
      </c>
      <c r="E52" s="168" t="s">
        <v>25</v>
      </c>
      <c r="F52" s="279"/>
      <c r="G52" s="279"/>
      <c r="H52" s="279"/>
      <c r="I52" s="136"/>
      <c r="K52" s="313" t="str">
        <f t="shared" si="3"/>
        <v>  </v>
      </c>
      <c r="L52" s="314">
        <f t="shared" si="4"/>
        <v>0</v>
      </c>
      <c r="M52" s="314" t="e">
        <f t="shared" si="2"/>
        <v>#N/A</v>
      </c>
      <c r="N52" s="306"/>
      <c r="O52" s="306"/>
      <c r="P52" s="306"/>
      <c r="Q52" s="306"/>
      <c r="R52" s="306"/>
      <c r="S52" s="306"/>
      <c r="T52" s="306"/>
      <c r="U52" s="306"/>
    </row>
    <row r="53" spans="2:21" ht="12.75">
      <c r="B53" s="312">
        <v>51</v>
      </c>
      <c r="E53" s="168" t="s">
        <v>25</v>
      </c>
      <c r="F53" s="279"/>
      <c r="G53" s="279"/>
      <c r="H53" s="279"/>
      <c r="I53" s="136"/>
      <c r="K53" s="313" t="str">
        <f t="shared" si="3"/>
        <v>  </v>
      </c>
      <c r="L53" s="314">
        <f t="shared" si="4"/>
        <v>0</v>
      </c>
      <c r="M53" s="314" t="e">
        <f t="shared" si="2"/>
        <v>#N/A</v>
      </c>
      <c r="N53" s="306"/>
      <c r="O53" s="306"/>
      <c r="P53" s="306"/>
      <c r="Q53" s="306"/>
      <c r="R53" s="306"/>
      <c r="S53" s="306"/>
      <c r="T53" s="306"/>
      <c r="U53" s="306"/>
    </row>
    <row r="54" spans="2:21" ht="12.75">
      <c r="B54" s="312">
        <v>52</v>
      </c>
      <c r="E54" s="168" t="s">
        <v>25</v>
      </c>
      <c r="F54" s="279"/>
      <c r="G54" s="279"/>
      <c r="H54" s="279"/>
      <c r="I54" s="136"/>
      <c r="K54" s="313" t="str">
        <f t="shared" si="3"/>
        <v>  </v>
      </c>
      <c r="L54" s="314">
        <f t="shared" si="4"/>
        <v>0</v>
      </c>
      <c r="M54" s="314" t="e">
        <f t="shared" si="2"/>
        <v>#N/A</v>
      </c>
      <c r="U54" s="306"/>
    </row>
    <row r="55" spans="2:21" ht="12.75">
      <c r="B55" s="312">
        <v>53</v>
      </c>
      <c r="E55" s="168" t="s">
        <v>25</v>
      </c>
      <c r="F55" s="279"/>
      <c r="G55" s="279"/>
      <c r="H55" s="279"/>
      <c r="I55" s="136"/>
      <c r="K55" s="313" t="str">
        <f t="shared" si="3"/>
        <v>  </v>
      </c>
      <c r="L55" s="314">
        <f t="shared" si="4"/>
        <v>0</v>
      </c>
      <c r="M55" s="314" t="e">
        <f t="shared" si="2"/>
        <v>#N/A</v>
      </c>
      <c r="N55" s="306"/>
      <c r="O55" s="306"/>
      <c r="P55" s="306"/>
      <c r="Q55" s="306"/>
      <c r="R55" s="306"/>
      <c r="S55" s="306"/>
      <c r="T55" s="306"/>
      <c r="U55" s="306"/>
    </row>
    <row r="56" spans="2:21" ht="12.75">
      <c r="B56" s="312">
        <v>54</v>
      </c>
      <c r="E56" s="168" t="s">
        <v>25</v>
      </c>
      <c r="F56" s="279"/>
      <c r="G56" s="279"/>
      <c r="H56" s="279"/>
      <c r="I56" s="136"/>
      <c r="K56" s="313" t="str">
        <f t="shared" si="3"/>
        <v>  </v>
      </c>
      <c r="L56" s="314">
        <f t="shared" si="4"/>
        <v>0</v>
      </c>
      <c r="M56" s="314" t="e">
        <f t="shared" si="2"/>
        <v>#N/A</v>
      </c>
      <c r="N56" s="306"/>
      <c r="O56" s="306"/>
      <c r="P56" s="306"/>
      <c r="Q56" s="306"/>
      <c r="R56" s="306"/>
      <c r="S56" s="306"/>
      <c r="T56" s="306"/>
      <c r="U56" s="306"/>
    </row>
    <row r="57" spans="2:21" ht="12.75">
      <c r="B57" s="312">
        <v>55</v>
      </c>
      <c r="E57" s="168" t="s">
        <v>25</v>
      </c>
      <c r="F57" s="279"/>
      <c r="G57" s="279"/>
      <c r="H57" s="279"/>
      <c r="I57" s="136"/>
      <c r="K57" s="313" t="str">
        <f t="shared" si="3"/>
        <v>  </v>
      </c>
      <c r="L57" s="314">
        <f t="shared" si="4"/>
        <v>0</v>
      </c>
      <c r="M57" s="314" t="e">
        <f t="shared" si="2"/>
        <v>#N/A</v>
      </c>
      <c r="N57" s="306"/>
      <c r="O57" s="306"/>
      <c r="P57" s="306"/>
      <c r="Q57" s="306"/>
      <c r="R57" s="306"/>
      <c r="S57" s="306"/>
      <c r="T57" s="306"/>
      <c r="U57" s="306"/>
    </row>
    <row r="58" spans="2:21" ht="12.75">
      <c r="B58" s="312">
        <v>56</v>
      </c>
      <c r="E58" s="168" t="s">
        <v>25</v>
      </c>
      <c r="F58" s="279"/>
      <c r="G58" s="279"/>
      <c r="H58" s="279"/>
      <c r="I58" s="136"/>
      <c r="K58" s="313" t="str">
        <f t="shared" si="3"/>
        <v>  </v>
      </c>
      <c r="L58" s="314">
        <f t="shared" si="4"/>
        <v>0</v>
      </c>
      <c r="M58" s="314" t="e">
        <f t="shared" si="2"/>
        <v>#N/A</v>
      </c>
      <c r="N58" s="306"/>
      <c r="O58" s="306"/>
      <c r="P58" s="306"/>
      <c r="Q58" s="306"/>
      <c r="R58" s="306"/>
      <c r="S58" s="306"/>
      <c r="T58" s="306"/>
      <c r="U58" s="306"/>
    </row>
    <row r="59" spans="2:21" ht="12.75">
      <c r="B59" s="312">
        <v>57</v>
      </c>
      <c r="E59" s="168" t="s">
        <v>25</v>
      </c>
      <c r="F59" s="279"/>
      <c r="G59" s="279"/>
      <c r="H59" s="279"/>
      <c r="I59" s="136"/>
      <c r="K59" s="313" t="str">
        <f t="shared" si="3"/>
        <v>  </v>
      </c>
      <c r="L59" s="314">
        <f t="shared" si="4"/>
        <v>0</v>
      </c>
      <c r="M59" s="314" t="e">
        <f t="shared" si="2"/>
        <v>#N/A</v>
      </c>
      <c r="N59" s="306"/>
      <c r="O59" s="306"/>
      <c r="P59" s="306"/>
      <c r="Q59" s="306"/>
      <c r="R59" s="306"/>
      <c r="S59" s="306"/>
      <c r="T59" s="306"/>
      <c r="U59" s="306"/>
    </row>
    <row r="60" spans="2:21" ht="12.75">
      <c r="B60" s="312">
        <v>58</v>
      </c>
      <c r="D60" s="104"/>
      <c r="E60" s="168" t="s">
        <v>25</v>
      </c>
      <c r="F60" s="279"/>
      <c r="G60" s="279"/>
      <c r="H60" s="279"/>
      <c r="I60" s="136"/>
      <c r="K60" s="313" t="str">
        <f t="shared" si="3"/>
        <v>  </v>
      </c>
      <c r="L60" s="314">
        <f t="shared" si="4"/>
        <v>0</v>
      </c>
      <c r="M60" s="314" t="e">
        <f t="shared" si="2"/>
        <v>#N/A</v>
      </c>
      <c r="N60" s="306"/>
      <c r="O60" s="306"/>
      <c r="P60" s="306"/>
      <c r="Q60" s="306"/>
      <c r="R60" s="306"/>
      <c r="S60" s="306"/>
      <c r="T60" s="306"/>
      <c r="U60" s="306"/>
    </row>
    <row r="61" spans="2:21" ht="12.75">
      <c r="B61" s="312">
        <v>59</v>
      </c>
      <c r="E61" s="168" t="s">
        <v>25</v>
      </c>
      <c r="F61" s="279"/>
      <c r="G61" s="279"/>
      <c r="H61" s="279"/>
      <c r="I61" s="136"/>
      <c r="K61" s="313" t="str">
        <f t="shared" si="3"/>
        <v>  </v>
      </c>
      <c r="L61" s="314">
        <f t="shared" si="4"/>
        <v>0</v>
      </c>
      <c r="M61" s="314" t="e">
        <f t="shared" si="2"/>
        <v>#N/A</v>
      </c>
      <c r="N61" s="306"/>
      <c r="O61" s="306"/>
      <c r="P61" s="306"/>
      <c r="Q61" s="306"/>
      <c r="R61" s="306"/>
      <c r="S61" s="306"/>
      <c r="T61" s="306"/>
      <c r="U61" s="306"/>
    </row>
    <row r="62" spans="2:21" ht="12.75">
      <c r="B62" s="312">
        <v>60</v>
      </c>
      <c r="E62" s="168" t="s">
        <v>25</v>
      </c>
      <c r="F62" s="279"/>
      <c r="G62" s="279"/>
      <c r="H62" s="279"/>
      <c r="I62" s="136"/>
      <c r="K62" s="313" t="str">
        <f t="shared" si="3"/>
        <v>  </v>
      </c>
      <c r="L62" s="314">
        <f t="shared" si="4"/>
        <v>0</v>
      </c>
      <c r="M62" s="314" t="e">
        <f t="shared" si="2"/>
        <v>#N/A</v>
      </c>
      <c r="N62" s="306"/>
      <c r="O62" s="306"/>
      <c r="P62" s="306"/>
      <c r="Q62" s="306"/>
      <c r="R62" s="306"/>
      <c r="S62" s="306"/>
      <c r="T62" s="306"/>
      <c r="U62" s="306"/>
    </row>
    <row r="63" spans="2:21" ht="12.75">
      <c r="B63" s="312">
        <v>61</v>
      </c>
      <c r="E63" s="168" t="s">
        <v>25</v>
      </c>
      <c r="F63" s="279"/>
      <c r="G63" s="279"/>
      <c r="H63" s="279"/>
      <c r="I63" s="136"/>
      <c r="K63" s="313" t="str">
        <f t="shared" si="3"/>
        <v>  </v>
      </c>
      <c r="L63" s="314">
        <f t="shared" si="4"/>
        <v>0</v>
      </c>
      <c r="M63" s="314" t="e">
        <f t="shared" si="2"/>
        <v>#N/A</v>
      </c>
      <c r="N63" s="306"/>
      <c r="O63" s="306"/>
      <c r="P63" s="306"/>
      <c r="Q63" s="306"/>
      <c r="R63" s="306"/>
      <c r="S63" s="306"/>
      <c r="T63" s="306"/>
      <c r="U63" s="306"/>
    </row>
    <row r="64" spans="2:20" ht="12.75">
      <c r="B64" s="312">
        <v>62</v>
      </c>
      <c r="E64" s="168" t="s">
        <v>25</v>
      </c>
      <c r="F64" s="279"/>
      <c r="G64" s="279"/>
      <c r="H64" s="279"/>
      <c r="I64" s="136"/>
      <c r="K64" s="313" t="str">
        <f t="shared" si="3"/>
        <v>  </v>
      </c>
      <c r="L64" s="314">
        <f t="shared" si="4"/>
        <v>0</v>
      </c>
      <c r="M64" s="314" t="e">
        <f t="shared" si="2"/>
        <v>#N/A</v>
      </c>
      <c r="N64" s="306"/>
      <c r="O64" s="306"/>
      <c r="P64" s="306"/>
      <c r="Q64" s="306"/>
      <c r="R64" s="306"/>
      <c r="S64" s="306"/>
      <c r="T64" s="306"/>
    </row>
    <row r="65" spans="2:20" ht="12.75">
      <c r="B65" s="312">
        <v>63</v>
      </c>
      <c r="E65" s="168" t="s">
        <v>25</v>
      </c>
      <c r="F65" s="279"/>
      <c r="G65" s="279"/>
      <c r="H65" s="279"/>
      <c r="I65" s="136"/>
      <c r="K65" s="313" t="str">
        <f t="shared" si="3"/>
        <v>  </v>
      </c>
      <c r="L65" s="314">
        <f t="shared" si="4"/>
        <v>0</v>
      </c>
      <c r="M65" s="314" t="e">
        <f t="shared" si="2"/>
        <v>#N/A</v>
      </c>
      <c r="N65" s="306"/>
      <c r="O65" s="306"/>
      <c r="P65" s="306"/>
      <c r="Q65" s="306"/>
      <c r="R65" s="306"/>
      <c r="S65" s="306"/>
      <c r="T65" s="306"/>
    </row>
    <row r="66" spans="2:13" ht="12.75">
      <c r="B66" s="312">
        <v>64</v>
      </c>
      <c r="E66" s="168" t="s">
        <v>25</v>
      </c>
      <c r="F66" s="279"/>
      <c r="G66" s="279"/>
      <c r="H66" s="279"/>
      <c r="I66" s="136"/>
      <c r="K66" s="313" t="str">
        <f t="shared" si="3"/>
        <v>  </v>
      </c>
      <c r="L66" s="314">
        <f t="shared" si="4"/>
        <v>0</v>
      </c>
      <c r="M66" s="314" t="e">
        <f t="shared" si="2"/>
        <v>#N/A</v>
      </c>
    </row>
    <row r="67" spans="5:254" ht="13.5" thickBot="1">
      <c r="E67" s="315"/>
      <c r="F67" s="316"/>
      <c r="G67" s="316"/>
      <c r="H67" s="316"/>
      <c r="I67" s="317"/>
      <c r="IT67" s="313"/>
    </row>
    <row r="68" ht="12.75">
      <c r="IT68" s="313"/>
    </row>
    <row r="69" ht="12.75">
      <c r="IT69" s="313"/>
    </row>
    <row r="70" ht="12.75">
      <c r="IT70" s="313"/>
    </row>
  </sheetData>
  <sheetProtection/>
  <mergeCells count="2">
    <mergeCell ref="J1:AA1"/>
    <mergeCell ref="AB1:AE1"/>
  </mergeCells>
  <printOptions horizontalCentered="1"/>
  <pageMargins left="0.7874015748031497" right="0.7874015748031497" top="0.8" bottom="0.39" header="0.3937007874015748" footer="0.39"/>
  <pageSetup horizontalDpi="300" verticalDpi="300" orientation="portrait" paperSize="9" scale="87" r:id="rId2"/>
  <headerFooter alignWithMargins="0">
    <oddHeader>&amp;C&amp;"Arial,Gras"&amp;10LISTE DES PARTICIPANTES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532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D185" sqref="D185"/>
    </sheetView>
  </sheetViews>
  <sheetFormatPr defaultColWidth="12" defaultRowHeight="12" customHeight="1"/>
  <cols>
    <col min="1" max="1" width="9.83203125" style="209" customWidth="1"/>
    <col min="2" max="2" width="19.33203125" style="206" customWidth="1"/>
    <col min="3" max="3" width="1.5" style="206" customWidth="1"/>
    <col min="4" max="4" width="20.83203125" style="206" customWidth="1"/>
    <col min="5" max="5" width="1.0078125" style="206" customWidth="1"/>
    <col min="6" max="6" width="20.83203125" style="206" customWidth="1"/>
    <col min="7" max="7" width="1.3359375" style="206" customWidth="1"/>
    <col min="8" max="8" width="20.83203125" style="206" customWidth="1"/>
    <col min="9" max="9" width="1.66796875" style="206" customWidth="1"/>
    <col min="10" max="10" width="20.83203125" style="206" customWidth="1"/>
    <col min="11" max="11" width="2.33203125" style="206" customWidth="1"/>
    <col min="12" max="12" width="20.83203125" style="206" customWidth="1"/>
    <col min="13" max="16384" width="12" style="209" customWidth="1"/>
  </cols>
  <sheetData>
    <row r="1" spans="2:12" ht="15.75" customHeight="1">
      <c r="B1" s="204" t="s">
        <v>26</v>
      </c>
      <c r="C1" s="204"/>
      <c r="D1" s="204"/>
      <c r="E1" s="204"/>
      <c r="F1" s="204"/>
      <c r="G1" s="204"/>
      <c r="H1" s="247" t="str">
        <f>IF(ETAT_H!D4="","",ETAT_H!D4)</f>
        <v>open ASL</v>
      </c>
      <c r="I1" s="204"/>
      <c r="J1" s="204"/>
      <c r="K1" s="205"/>
      <c r="L1" s="247" t="str">
        <f>IF(ETAT_H!G4="","",ETAT_H!G4)</f>
        <v>27 &amp; 28/02/2010</v>
      </c>
    </row>
    <row r="2" spans="2:12" ht="12" customHeight="1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2:12" s="212" customFormat="1" ht="12" customHeight="1">
      <c r="B3" s="211" t="s">
        <v>28</v>
      </c>
      <c r="C3" s="211"/>
      <c r="D3" s="211" t="s">
        <v>29</v>
      </c>
      <c r="E3" s="211"/>
      <c r="F3" s="211" t="s">
        <v>30</v>
      </c>
      <c r="G3" s="211"/>
      <c r="H3" s="211" t="s">
        <v>31</v>
      </c>
      <c r="I3" s="211"/>
      <c r="J3" s="211" t="s">
        <v>32</v>
      </c>
      <c r="K3" s="211"/>
      <c r="L3" s="211" t="s">
        <v>33</v>
      </c>
    </row>
    <row r="5" spans="2:12" ht="12" customHeight="1">
      <c r="B5" s="258" t="str">
        <f>SCORE_H!$B$4</f>
        <v>DELAUNAY Yannick 3B402</v>
      </c>
      <c r="H5" s="221"/>
      <c r="I5" s="221"/>
      <c r="J5" s="221"/>
      <c r="K5" s="221"/>
      <c r="L5" s="222"/>
    </row>
    <row r="6" spans="2:12" ht="12" customHeight="1">
      <c r="B6" s="259">
        <f>SCORE_H!$A$4</f>
        <v>0</v>
      </c>
      <c r="C6" s="223"/>
      <c r="D6" s="263" t="str">
        <f>SCORE_H!$I$4</f>
        <v>DELAUNAY Yannick 3B402</v>
      </c>
      <c r="H6" s="221"/>
      <c r="I6" s="221"/>
      <c r="J6" s="221"/>
      <c r="K6" s="221"/>
      <c r="L6" s="222"/>
    </row>
    <row r="7" spans="2:4" ht="12" customHeight="1">
      <c r="B7" s="260" t="str">
        <f>SCORE_H!$D$4</f>
        <v>  </v>
      </c>
      <c r="D7" s="264">
        <f>SCORE_H!$H$4</f>
        <v>0</v>
      </c>
    </row>
    <row r="8" spans="2:6" ht="12" customHeight="1">
      <c r="B8" s="261"/>
      <c r="D8" s="264">
        <f>SCORE_H!$A$38</f>
        <v>0</v>
      </c>
      <c r="E8" s="223"/>
      <c r="F8" s="269" t="str">
        <f>SCORE_H!$I$38</f>
        <v>DELAUNAY Yannick 3B402</v>
      </c>
    </row>
    <row r="9" spans="2:6" ht="12" customHeight="1">
      <c r="B9" s="258" t="str">
        <f>SCORE_H!$B$5</f>
        <v>  </v>
      </c>
      <c r="D9" s="264"/>
      <c r="F9" s="270" t="str">
        <f>SCORE_H!$H$38</f>
        <v>  </v>
      </c>
    </row>
    <row r="10" spans="2:6" ht="12" customHeight="1">
      <c r="B10" s="259">
        <f>SCORE_H!$A$5</f>
        <v>0</v>
      </c>
      <c r="C10" s="223"/>
      <c r="D10" s="265" t="str">
        <f>SCORE_H!$I$5</f>
        <v>  </v>
      </c>
      <c r="F10" s="270"/>
    </row>
    <row r="11" spans="2:6" ht="12" customHeight="1">
      <c r="B11" s="260" t="str">
        <f>SCORE_H!$D$5</f>
        <v>  </v>
      </c>
      <c r="D11" s="266" t="str">
        <f>SCORE_H!$H$5</f>
        <v>  </v>
      </c>
      <c r="F11" s="270"/>
    </row>
    <row r="12" spans="2:8" ht="12" customHeight="1">
      <c r="B12" s="261"/>
      <c r="D12" s="267"/>
      <c r="F12" s="270" t="str">
        <f>SCORE_H!$A$74</f>
        <v> </v>
      </c>
      <c r="H12" s="274" t="str">
        <f>SCORE_H!$I$74</f>
        <v>DELAUNAY Yannick 3B402</v>
      </c>
    </row>
    <row r="13" spans="2:8" ht="12" customHeight="1">
      <c r="B13" s="258" t="str">
        <f>SCORE_H!$B$6</f>
        <v>BONTEMPS Christophe NC4800</v>
      </c>
      <c r="D13" s="267"/>
      <c r="F13" s="270"/>
      <c r="H13" s="275" t="str">
        <f>SCORE_H!$H$74</f>
        <v>11/9 11/3 11/4</v>
      </c>
    </row>
    <row r="14" spans="2:8" ht="12" customHeight="1">
      <c r="B14" s="259">
        <f>SCORE_H!$A$6</f>
        <v>0</v>
      </c>
      <c r="D14" s="263" t="str">
        <f>SCORE_H!$I$6</f>
        <v>BONTEMPS Christophe NC4800</v>
      </c>
      <c r="F14" s="270"/>
      <c r="H14" s="275"/>
    </row>
    <row r="15" spans="2:8" ht="12" customHeight="1">
      <c r="B15" s="260" t="str">
        <f>SCORE_H!$D$6</f>
        <v>  </v>
      </c>
      <c r="D15" s="264" t="str">
        <f>SCORE_H!$H$6</f>
        <v>  </v>
      </c>
      <c r="F15" s="270"/>
      <c r="H15" s="275"/>
    </row>
    <row r="16" spans="2:8" ht="12" customHeight="1">
      <c r="B16" s="261"/>
      <c r="D16" s="264">
        <f>SCORE_H!$A$39</f>
        <v>0</v>
      </c>
      <c r="F16" s="271" t="str">
        <f>SCORE_H!$I$39</f>
        <v>BONTEMPS Christophe NC4800</v>
      </c>
      <c r="H16" s="275"/>
    </row>
    <row r="17" spans="2:8" ht="12" customHeight="1">
      <c r="B17" s="258" t="str">
        <f>SCORE_H!$B$7</f>
        <v>  </v>
      </c>
      <c r="D17" s="264"/>
      <c r="F17" s="272">
        <f>SCORE_H!$H$39</f>
        <v>0</v>
      </c>
      <c r="H17" s="275"/>
    </row>
    <row r="18" spans="2:8" ht="12" customHeight="1">
      <c r="B18" s="259">
        <f>SCORE_H!$A$7</f>
        <v>0</v>
      </c>
      <c r="D18" s="265" t="str">
        <f>SCORE_H!$I$7</f>
        <v>  </v>
      </c>
      <c r="F18" s="273"/>
      <c r="H18" s="275"/>
    </row>
    <row r="19" spans="2:8" ht="12" customHeight="1">
      <c r="B19" s="260" t="str">
        <f>SCORE_H!$D$7</f>
        <v>  </v>
      </c>
      <c r="D19" s="266" t="str">
        <f>SCORE_H!$H$7</f>
        <v>  </v>
      </c>
      <c r="F19" s="273"/>
      <c r="H19" s="275"/>
    </row>
    <row r="20" spans="2:10" ht="12" customHeight="1">
      <c r="B20" s="261"/>
      <c r="D20" s="267"/>
      <c r="F20" s="273"/>
      <c r="H20" s="275" t="str">
        <f>SCORE_H!$A$114</f>
        <v> </v>
      </c>
      <c r="J20" s="258" t="str">
        <f>SCORE_H!$I$114</f>
        <v>DELAUNAY Yannick 3B402</v>
      </c>
    </row>
    <row r="21" spans="2:10" ht="12" customHeight="1">
      <c r="B21" s="258" t="str">
        <f>SCORE_H!$B$8</f>
        <v>COMBOT Frédérick 4D1839</v>
      </c>
      <c r="D21" s="267"/>
      <c r="F21" s="273"/>
      <c r="H21" s="275"/>
      <c r="J21" s="259" t="str">
        <f>SCORE_H!$H$114</f>
        <v>11/5 9/11 11/7 11/3</v>
      </c>
    </row>
    <row r="22" spans="2:10" ht="12" customHeight="1">
      <c r="B22" s="259">
        <f>SCORE_H!$A$8</f>
        <v>0</v>
      </c>
      <c r="D22" s="263" t="str">
        <f>SCORE_H!$I$8</f>
        <v>COMBOT Frédérick 4D1839</v>
      </c>
      <c r="F22" s="273"/>
      <c r="H22" s="275"/>
      <c r="J22" s="259"/>
    </row>
    <row r="23" spans="2:10" ht="12" customHeight="1">
      <c r="B23" s="260" t="str">
        <f>SCORE_H!$D$8</f>
        <v>  </v>
      </c>
      <c r="D23" s="264" t="str">
        <f>SCORE_H!$H$8</f>
        <v>  </v>
      </c>
      <c r="F23" s="273"/>
      <c r="H23" s="275"/>
      <c r="J23" s="259"/>
    </row>
    <row r="24" spans="2:10" ht="12" customHeight="1">
      <c r="B24" s="261"/>
      <c r="D24" s="264">
        <f>SCORE_H!$A$40</f>
        <v>0</v>
      </c>
      <c r="F24" s="269" t="str">
        <f>SCORE_H!$I$40</f>
        <v>COMBOT Frédérick 4D1839</v>
      </c>
      <c r="H24" s="275"/>
      <c r="J24" s="259"/>
    </row>
    <row r="25" spans="2:10" ht="12" customHeight="1">
      <c r="B25" s="258" t="str">
        <f>SCORE_H!$B$9</f>
        <v>  </v>
      </c>
      <c r="D25" s="264"/>
      <c r="F25" s="270">
        <f>SCORE_H!$H$40</f>
        <v>0</v>
      </c>
      <c r="H25" s="275"/>
      <c r="J25" s="259"/>
    </row>
    <row r="26" spans="2:10" ht="12" customHeight="1">
      <c r="B26" s="259">
        <f>SCORE_H!$A$9</f>
        <v>0</v>
      </c>
      <c r="D26" s="265" t="str">
        <f>SCORE_H!$I$9</f>
        <v>  </v>
      </c>
      <c r="F26" s="270"/>
      <c r="H26" s="275"/>
      <c r="J26" s="259"/>
    </row>
    <row r="27" spans="2:10" ht="12" customHeight="1">
      <c r="B27" s="260" t="str">
        <f>SCORE_H!$D$9</f>
        <v>  </v>
      </c>
      <c r="D27" s="266" t="str">
        <f>SCORE_H!$H$9</f>
        <v>  </v>
      </c>
      <c r="F27" s="270"/>
      <c r="H27" s="275"/>
      <c r="J27" s="259"/>
    </row>
    <row r="28" spans="2:10" ht="12" customHeight="1">
      <c r="B28" s="261"/>
      <c r="D28" s="267"/>
      <c r="F28" s="270" t="str">
        <f>SCORE_H!$A$75</f>
        <v> </v>
      </c>
      <c r="H28" s="276" t="str">
        <f>SCORE_H!$I$75</f>
        <v>LE DOUARIN Xavier 4D1948</v>
      </c>
      <c r="J28" s="259"/>
    </row>
    <row r="29" spans="2:10" ht="12" customHeight="1">
      <c r="B29" s="258" t="str">
        <f>SCORE_H!$B$10</f>
        <v>LE DOUARIN Xavier 4D1948</v>
      </c>
      <c r="D29" s="267"/>
      <c r="F29" s="270"/>
      <c r="H29" s="277" t="str">
        <f>SCORE_H!$H$75</f>
        <v>4/11 7/11 3/11</v>
      </c>
      <c r="J29" s="259"/>
    </row>
    <row r="30" spans="2:10" ht="12" customHeight="1">
      <c r="B30" s="259">
        <f>SCORE_H!$A$10</f>
        <v>0</v>
      </c>
      <c r="D30" s="263" t="str">
        <f>SCORE_H!$I$10</f>
        <v>LE DOUARIN Xavier 4D1948</v>
      </c>
      <c r="F30" s="270"/>
      <c r="H30" s="278"/>
      <c r="J30" s="259"/>
    </row>
    <row r="31" spans="2:10" ht="12" customHeight="1">
      <c r="B31" s="260" t="str">
        <f>SCORE_H!$D$10</f>
        <v>  </v>
      </c>
      <c r="D31" s="264" t="str">
        <f>SCORE_H!$H$10</f>
        <v>  </v>
      </c>
      <c r="F31" s="270"/>
      <c r="H31" s="278"/>
      <c r="J31" s="259"/>
    </row>
    <row r="32" spans="2:10" ht="12" customHeight="1">
      <c r="B32" s="261"/>
      <c r="D32" s="264">
        <f>SCORE_H!$A$41</f>
        <v>0</v>
      </c>
      <c r="F32" s="271" t="str">
        <f>SCORE_H!$I$41</f>
        <v>LE DOUARIN Xavier 4D1948</v>
      </c>
      <c r="H32" s="278"/>
      <c r="J32" s="259"/>
    </row>
    <row r="33" spans="2:10" ht="12" customHeight="1">
      <c r="B33" s="258" t="str">
        <f>SCORE_H!$B$11</f>
        <v>  </v>
      </c>
      <c r="D33" s="264"/>
      <c r="F33" s="272">
        <f>SCORE_H!$H$41</f>
        <v>0</v>
      </c>
      <c r="H33" s="278"/>
      <c r="J33" s="259"/>
    </row>
    <row r="34" spans="2:10" ht="12" customHeight="1">
      <c r="B34" s="259">
        <f>SCORE_H!$A$11</f>
        <v>0</v>
      </c>
      <c r="D34" s="265" t="str">
        <f>SCORE_H!$I$11</f>
        <v>  </v>
      </c>
      <c r="F34" s="273"/>
      <c r="H34" s="278"/>
      <c r="J34" s="259"/>
    </row>
    <row r="35" spans="2:12" ht="12" customHeight="1">
      <c r="B35" s="260" t="str">
        <f>SCORE_H!$D$11</f>
        <v>  </v>
      </c>
      <c r="D35" s="266" t="str">
        <f>SCORE_H!$H$11</f>
        <v>  </v>
      </c>
      <c r="F35" s="273"/>
      <c r="H35" s="278"/>
      <c r="J35" s="259"/>
      <c r="L35" s="263" t="str">
        <f>SCORE_H!$I$162</f>
        <v>DELAUNAY Yannick 3B402</v>
      </c>
    </row>
    <row r="36" spans="2:12" ht="12" customHeight="1">
      <c r="B36" s="261"/>
      <c r="D36" s="267"/>
      <c r="F36" s="273"/>
      <c r="H36" s="278"/>
      <c r="J36" s="259">
        <f>SCORE_H!$A$162</f>
        <v>0</v>
      </c>
      <c r="L36" s="264" t="str">
        <f>SCORE_H!$H$162</f>
        <v>_8/11 11/6 11/7 11/6</v>
      </c>
    </row>
    <row r="37" spans="2:12" ht="12" customHeight="1">
      <c r="B37" s="258" t="str">
        <f>SCORE_H!$B$12</f>
        <v>GILIS Bruno 3C660</v>
      </c>
      <c r="D37" s="267"/>
      <c r="F37" s="273"/>
      <c r="H37" s="278"/>
      <c r="J37" s="259"/>
      <c r="L37" s="297"/>
    </row>
    <row r="38" spans="2:12" ht="12" customHeight="1">
      <c r="B38" s="259">
        <f>SCORE_H!$A$12</f>
        <v>0</v>
      </c>
      <c r="D38" s="263" t="str">
        <f>SCORE_H!$I$12</f>
        <v>GILIS Bruno 3C660</v>
      </c>
      <c r="F38" s="273"/>
      <c r="H38" s="278"/>
      <c r="J38" s="259"/>
      <c r="L38" s="296"/>
    </row>
    <row r="39" spans="2:12" ht="12" customHeight="1">
      <c r="B39" s="260" t="str">
        <f>SCORE_H!$D$12</f>
        <v>  </v>
      </c>
      <c r="D39" s="264" t="str">
        <f>SCORE_H!$H$12</f>
        <v>  </v>
      </c>
      <c r="F39" s="273"/>
      <c r="H39" s="278"/>
      <c r="J39" s="259"/>
      <c r="L39" s="264"/>
    </row>
    <row r="40" spans="2:12" ht="12" customHeight="1">
      <c r="B40" s="261"/>
      <c r="D40" s="264">
        <f>SCORE_H!$A$42</f>
        <v>0</v>
      </c>
      <c r="F40" s="269" t="str">
        <f>SCORE_H!$I$42</f>
        <v>GILIS Bruno 3C660</v>
      </c>
      <c r="H40" s="278"/>
      <c r="J40" s="259"/>
      <c r="L40" s="264"/>
    </row>
    <row r="41" spans="2:12" ht="12" customHeight="1">
      <c r="B41" s="258" t="str">
        <f>SCORE_H!$B$13</f>
        <v>  </v>
      </c>
      <c r="D41" s="264"/>
      <c r="F41" s="270">
        <f>SCORE_H!$H$42</f>
        <v>0</v>
      </c>
      <c r="H41" s="278"/>
      <c r="J41" s="259"/>
      <c r="L41" s="264"/>
    </row>
    <row r="42" spans="2:12" ht="12" customHeight="1">
      <c r="B42" s="259">
        <f>SCORE_H!$A$13</f>
        <v>0</v>
      </c>
      <c r="D42" s="265" t="str">
        <f>SCORE_H!$I$13</f>
        <v>  </v>
      </c>
      <c r="F42" s="270"/>
      <c r="H42" s="278"/>
      <c r="J42" s="259"/>
      <c r="L42" s="264"/>
    </row>
    <row r="43" spans="2:12" ht="12" customHeight="1">
      <c r="B43" s="260" t="str">
        <f>SCORE_H!$D$13</f>
        <v>  </v>
      </c>
      <c r="D43" s="266" t="str">
        <f>SCORE_H!$H$13</f>
        <v>  </v>
      </c>
      <c r="F43" s="270"/>
      <c r="H43" s="278"/>
      <c r="J43" s="259"/>
      <c r="L43" s="264"/>
    </row>
    <row r="44" spans="2:12" ht="12" customHeight="1">
      <c r="B44" s="261"/>
      <c r="D44" s="267"/>
      <c r="F44" s="270" t="str">
        <f>SCORE_H!$A$76</f>
        <v> </v>
      </c>
      <c r="H44" s="274" t="str">
        <f>SCORE_H!$I$76</f>
        <v>GILIS Bruno 3C660</v>
      </c>
      <c r="J44" s="259"/>
      <c r="L44" s="264"/>
    </row>
    <row r="45" spans="2:12" ht="12" customHeight="1">
      <c r="B45" s="258" t="str">
        <f>SCORE_H!$B$14</f>
        <v>BERNARD Pierre 5C3078</v>
      </c>
      <c r="D45" s="267"/>
      <c r="F45" s="270"/>
      <c r="H45" s="275" t="str">
        <f>SCORE_H!$H$76</f>
        <v>10/12 11/611/4 11/2</v>
      </c>
      <c r="J45" s="259"/>
      <c r="L45" s="264"/>
    </row>
    <row r="46" spans="2:12" ht="12" customHeight="1">
      <c r="B46" s="259">
        <f>SCORE_H!$A$14</f>
        <v>0</v>
      </c>
      <c r="D46" s="263" t="str">
        <f>SCORE_H!$I$14</f>
        <v>BERNARD Pierre 5C3078</v>
      </c>
      <c r="F46" s="270"/>
      <c r="H46" s="275"/>
      <c r="J46" s="259"/>
      <c r="L46" s="264"/>
    </row>
    <row r="47" spans="2:12" ht="12" customHeight="1">
      <c r="B47" s="260" t="str">
        <f>SCORE_H!$D$14</f>
        <v>  </v>
      </c>
      <c r="D47" s="264" t="str">
        <f>SCORE_H!$H$14</f>
        <v>  </v>
      </c>
      <c r="F47" s="270"/>
      <c r="H47" s="275"/>
      <c r="J47" s="259"/>
      <c r="L47" s="264"/>
    </row>
    <row r="48" spans="2:12" ht="12" customHeight="1">
      <c r="B48" s="261"/>
      <c r="D48" s="264">
        <f>SCORE_H!$A$43</f>
        <v>0</v>
      </c>
      <c r="F48" s="271" t="str">
        <f>SCORE_H!$I$43</f>
        <v>BERNARD Pierre 5C3078</v>
      </c>
      <c r="H48" s="275"/>
      <c r="J48" s="259"/>
      <c r="L48" s="264"/>
    </row>
    <row r="49" spans="2:12" ht="12" customHeight="1">
      <c r="B49" s="258" t="str">
        <f>SCORE_H!$B$15</f>
        <v>  </v>
      </c>
      <c r="D49" s="264"/>
      <c r="F49" s="272">
        <f>SCORE_H!$H$43</f>
        <v>0</v>
      </c>
      <c r="H49" s="275"/>
      <c r="J49" s="259"/>
      <c r="L49" s="264"/>
    </row>
    <row r="50" spans="2:12" ht="12" customHeight="1">
      <c r="B50" s="259">
        <f>SCORE_H!$A$15</f>
        <v>0</v>
      </c>
      <c r="D50" s="265" t="str">
        <f>SCORE_H!$I$15</f>
        <v>  </v>
      </c>
      <c r="F50" s="273"/>
      <c r="H50" s="275"/>
      <c r="J50" s="259"/>
      <c r="L50" s="264"/>
    </row>
    <row r="51" spans="2:12" ht="12" customHeight="1">
      <c r="B51" s="260" t="str">
        <f>SCORE_H!$D$15</f>
        <v>  </v>
      </c>
      <c r="D51" s="266" t="str">
        <f>SCORE_H!$H$15</f>
        <v>  </v>
      </c>
      <c r="F51" s="273"/>
      <c r="H51" s="275"/>
      <c r="J51" s="259"/>
      <c r="L51" s="264"/>
    </row>
    <row r="52" spans="2:12" ht="12" customHeight="1">
      <c r="B52" s="261"/>
      <c r="D52" s="267"/>
      <c r="F52" s="273"/>
      <c r="H52" s="275" t="str">
        <f>SCORE_H!$A$115</f>
        <v> </v>
      </c>
      <c r="J52" s="260" t="str">
        <f>SCORE_H!$I$115</f>
        <v>GILIS Bruno 3C660</v>
      </c>
      <c r="L52" s="264"/>
    </row>
    <row r="53" spans="2:12" ht="12" customHeight="1">
      <c r="B53" s="258" t="str">
        <f>SCORE_H!$B$16</f>
        <v>JAN Gwénaël 3C669</v>
      </c>
      <c r="D53" s="267"/>
      <c r="F53" s="273"/>
      <c r="H53" s="275"/>
      <c r="J53" s="223" t="str">
        <f>SCORE_H!$H$115</f>
        <v>11/6 11/9 11/4</v>
      </c>
      <c r="L53" s="264"/>
    </row>
    <row r="54" spans="2:12" ht="12" customHeight="1">
      <c r="B54" s="259">
        <f>SCORE_H!$A$16</f>
        <v>0</v>
      </c>
      <c r="D54" s="263" t="str">
        <f>SCORE_H!$I$16</f>
        <v>JAN Gwénaël 3C669</v>
      </c>
      <c r="F54" s="273"/>
      <c r="H54" s="275"/>
      <c r="L54" s="264"/>
    </row>
    <row r="55" spans="2:12" ht="12" customHeight="1">
      <c r="B55" s="260" t="str">
        <f>SCORE_H!$D$16</f>
        <v>  </v>
      </c>
      <c r="D55" s="264" t="str">
        <f>SCORE_H!$H$16</f>
        <v>  </v>
      </c>
      <c r="F55" s="273"/>
      <c r="H55" s="275"/>
      <c r="L55" s="264"/>
    </row>
    <row r="56" spans="2:12" ht="12" customHeight="1">
      <c r="B56" s="261"/>
      <c r="D56" s="264">
        <f>SCORE_H!$A$44</f>
        <v>0</v>
      </c>
      <c r="F56" s="269" t="str">
        <f>SCORE_H!$I$44</f>
        <v>JAN Gwénaël 3C669</v>
      </c>
      <c r="H56" s="275"/>
      <c r="L56" s="264"/>
    </row>
    <row r="57" spans="2:12" ht="12" customHeight="1">
      <c r="B57" s="258" t="str">
        <f>SCORE_H!$B$17</f>
        <v>  </v>
      </c>
      <c r="D57" s="264"/>
      <c r="F57" s="270" t="str">
        <f>SCORE_H!$H$44</f>
        <v>  </v>
      </c>
      <c r="H57" s="275"/>
      <c r="L57" s="297"/>
    </row>
    <row r="58" spans="2:12" ht="12" customHeight="1">
      <c r="B58" s="259">
        <f>SCORE_H!$A$17</f>
        <v>0</v>
      </c>
      <c r="D58" s="265" t="str">
        <f>SCORE_H!$I$17</f>
        <v>  </v>
      </c>
      <c r="F58" s="270"/>
      <c r="H58" s="275"/>
      <c r="L58" s="297"/>
    </row>
    <row r="59" spans="2:12" ht="12" customHeight="1">
      <c r="B59" s="260" t="str">
        <f>SCORE_H!$D$17</f>
        <v>  </v>
      </c>
      <c r="D59" s="266" t="str">
        <f>SCORE_H!$H$17</f>
        <v>  </v>
      </c>
      <c r="F59" s="270"/>
      <c r="H59" s="275"/>
      <c r="J59" s="227"/>
      <c r="L59" s="264"/>
    </row>
    <row r="60" spans="2:12" ht="12" customHeight="1">
      <c r="B60" s="261"/>
      <c r="D60" s="267"/>
      <c r="F60" s="270" t="str">
        <f>SCORE_H!$A$77</f>
        <v> </v>
      </c>
      <c r="H60" s="276" t="str">
        <f>SCORE_H!$I$77</f>
        <v>JAN Gwénaël 3C669</v>
      </c>
      <c r="L60" s="264"/>
    </row>
    <row r="61" spans="2:12" ht="12" customHeight="1">
      <c r="B61" s="258" t="str">
        <f>SCORE_H!$B$18</f>
        <v>ONBASIOGLU Gilles 5B2541</v>
      </c>
      <c r="D61" s="267"/>
      <c r="F61" s="270"/>
      <c r="H61" s="277" t="str">
        <f>SCORE_H!$H$77</f>
        <v>11/7 5/11 11/2 12/10</v>
      </c>
      <c r="L61" s="298"/>
    </row>
    <row r="62" spans="2:12" ht="12" customHeight="1">
      <c r="B62" s="259">
        <f>SCORE_H!$A$18</f>
        <v>0</v>
      </c>
      <c r="D62" s="263" t="str">
        <f>SCORE_H!$I$18</f>
        <v>ONBASIOGLU Gilles 5B2541</v>
      </c>
      <c r="F62" s="270"/>
      <c r="H62" s="278"/>
      <c r="J62" s="230" t="s">
        <v>33</v>
      </c>
      <c r="K62" s="231"/>
      <c r="L62" s="232"/>
    </row>
    <row r="63" spans="2:12" ht="12" customHeight="1">
      <c r="B63" s="260" t="str">
        <f>SCORE_H!$D$18</f>
        <v>  </v>
      </c>
      <c r="D63" s="264" t="str">
        <f>SCORE_H!$H$18</f>
        <v>  </v>
      </c>
      <c r="F63" s="270"/>
      <c r="H63" s="278"/>
      <c r="J63" s="233" t="s">
        <v>86</v>
      </c>
      <c r="K63" s="234"/>
      <c r="L63" s="235"/>
    </row>
    <row r="64" spans="2:12" ht="12" customHeight="1">
      <c r="B64" s="261"/>
      <c r="D64" s="264">
        <f>SCORE_H!$A$45</f>
        <v>0</v>
      </c>
      <c r="F64" s="271" t="str">
        <f>SCORE_H!$I$45</f>
        <v>ONBASIOGLU Gilles 5B2541</v>
      </c>
      <c r="H64" s="278"/>
      <c r="J64" s="233" t="str">
        <f>SCORE_H!$I$226</f>
        <v>LEFEVRE  Lionel 3B481</v>
      </c>
      <c r="K64" s="234"/>
      <c r="L64" s="235"/>
    </row>
    <row r="65" spans="2:12" ht="12" customHeight="1">
      <c r="B65" s="258" t="str">
        <f>SCORE_H!$B$19</f>
        <v>  </v>
      </c>
      <c r="D65" s="264"/>
      <c r="F65" s="272" t="str">
        <f>SCORE_H!$H$45</f>
        <v>  </v>
      </c>
      <c r="H65" s="278"/>
      <c r="J65" s="236" t="str">
        <f>SCORE_H!$H$226</f>
        <v>4/11 6/11 11/6 7/11</v>
      </c>
      <c r="K65" s="223"/>
      <c r="L65" s="237"/>
    </row>
    <row r="66" spans="2:12" ht="12" customHeight="1">
      <c r="B66" s="259">
        <f>SCORE_H!$A$19</f>
        <v>0</v>
      </c>
      <c r="D66" s="265" t="str">
        <f>SCORE_H!$I$19</f>
        <v>  </v>
      </c>
      <c r="F66" s="273"/>
      <c r="H66" s="278"/>
      <c r="J66" s="233" t="s">
        <v>88</v>
      </c>
      <c r="K66" s="234"/>
      <c r="L66" s="235"/>
    </row>
    <row r="67" spans="2:12" ht="12" customHeight="1">
      <c r="B67" s="260" t="str">
        <f>SCORE_H!$D$19</f>
        <v>  </v>
      </c>
      <c r="D67" s="223" t="str">
        <f>SCORE_H!$H$19</f>
        <v>  </v>
      </c>
      <c r="F67" s="273"/>
      <c r="H67" s="278"/>
      <c r="J67" s="233" t="str">
        <f>SCORE_H!$K$226</f>
        <v>DELAUNAY Yannick 3B402</v>
      </c>
      <c r="K67" s="234"/>
      <c r="L67" s="235"/>
    </row>
    <row r="68" spans="2:12" ht="15" customHeight="1">
      <c r="B68" s="268"/>
      <c r="F68" s="273"/>
      <c r="H68" s="278"/>
      <c r="I68" s="207"/>
      <c r="J68" s="248"/>
      <c r="K68" s="249"/>
      <c r="L68" s="249"/>
    </row>
    <row r="69" spans="2:12" ht="12" customHeight="1">
      <c r="B69" s="258" t="str">
        <f>SCORE_H!$D$20</f>
        <v>  </v>
      </c>
      <c r="F69" s="273"/>
      <c r="H69" s="278"/>
      <c r="L69" s="264"/>
    </row>
    <row r="70" spans="2:12" ht="12" customHeight="1">
      <c r="B70" s="259">
        <f>SCORE_H!$A$20</f>
        <v>0</v>
      </c>
      <c r="D70" s="263" t="str">
        <f>SCORE_H!$I$20</f>
        <v>  </v>
      </c>
      <c r="F70" s="273"/>
      <c r="H70" s="278"/>
      <c r="L70" s="264"/>
    </row>
    <row r="71" spans="2:12" ht="12" customHeight="1">
      <c r="B71" s="260" t="str">
        <f>SCORE_H!$B$20</f>
        <v>  </v>
      </c>
      <c r="D71" s="264" t="str">
        <f>SCORE_H!$H$20</f>
        <v>  </v>
      </c>
      <c r="F71" s="273"/>
      <c r="H71" s="278"/>
      <c r="L71" s="296"/>
    </row>
    <row r="72" spans="2:12" ht="12" customHeight="1">
      <c r="B72" s="261"/>
      <c r="D72" s="264">
        <f>SCORE_H!$A$46</f>
        <v>0</v>
      </c>
      <c r="F72" s="269" t="str">
        <f>SCORE_H!$I$46</f>
        <v>TANGUY Yves 5B2524</v>
      </c>
      <c r="H72" s="278"/>
      <c r="L72" s="264"/>
    </row>
    <row r="73" spans="2:12" ht="12" customHeight="1">
      <c r="B73" s="258" t="str">
        <f>SCORE_H!$D$21</f>
        <v>  </v>
      </c>
      <c r="D73" s="264"/>
      <c r="F73" s="270">
        <f>SCORE_H!$H$46</f>
        <v>0</v>
      </c>
      <c r="H73" s="278"/>
      <c r="L73" s="264"/>
    </row>
    <row r="74" spans="2:12" ht="12" customHeight="1">
      <c r="B74" s="259">
        <f>SCORE_H!$A$21</f>
        <v>0</v>
      </c>
      <c r="D74" s="265" t="str">
        <f>SCORE_H!$I$21</f>
        <v>TANGUY Yves 5B2524</v>
      </c>
      <c r="F74" s="270"/>
      <c r="H74" s="278"/>
      <c r="L74" s="264"/>
    </row>
    <row r="75" spans="2:12" ht="12" customHeight="1">
      <c r="B75" s="260" t="str">
        <f>SCORE_H!$B$21</f>
        <v>TANGUY Yves 5B2524</v>
      </c>
      <c r="D75" s="266" t="str">
        <f>SCORE_H!$H$21</f>
        <v>  </v>
      </c>
      <c r="F75" s="270"/>
      <c r="H75" s="277"/>
      <c r="L75" s="264"/>
    </row>
    <row r="76" spans="2:12" ht="12" customHeight="1">
      <c r="B76" s="261"/>
      <c r="D76" s="267"/>
      <c r="F76" s="270" t="str">
        <f>SCORE_H!$A$78</f>
        <v> </v>
      </c>
      <c r="H76" s="274" t="str">
        <f>SCORE_H!$I$78</f>
        <v>LE BONHOMME Eric 3D805</v>
      </c>
      <c r="L76" s="264"/>
    </row>
    <row r="77" spans="2:12" ht="12" customHeight="1">
      <c r="B77" s="258" t="str">
        <f>SCORE_H!$D$22</f>
        <v>  </v>
      </c>
      <c r="D77" s="267"/>
      <c r="F77" s="270"/>
      <c r="H77" s="275" t="str">
        <f>SCORE_H!$H$78</f>
        <v>11/6 11/4 11/5</v>
      </c>
      <c r="L77" s="264"/>
    </row>
    <row r="78" spans="2:12" ht="12" customHeight="1">
      <c r="B78" s="259">
        <f>SCORE_H!$A$22</f>
        <v>0</v>
      </c>
      <c r="D78" s="263" t="str">
        <f>SCORE_H!$I$22</f>
        <v>  </v>
      </c>
      <c r="F78" s="270"/>
      <c r="H78" s="275"/>
      <c r="L78" s="264"/>
    </row>
    <row r="79" spans="2:12" ht="12" customHeight="1">
      <c r="B79" s="260" t="str">
        <f>SCORE_H!$B$22</f>
        <v>  </v>
      </c>
      <c r="D79" s="264" t="str">
        <f>SCORE_H!$H$22</f>
        <v>  </v>
      </c>
      <c r="F79" s="270"/>
      <c r="H79" s="275"/>
      <c r="L79" s="264"/>
    </row>
    <row r="80" spans="2:12" ht="12" customHeight="1">
      <c r="B80" s="261"/>
      <c r="D80" s="264">
        <f>SCORE_H!$A$47</f>
        <v>0</v>
      </c>
      <c r="F80" s="271" t="str">
        <f>SCORE_H!$I$47</f>
        <v>LE BONHOMME Eric 3D805</v>
      </c>
      <c r="H80" s="275"/>
      <c r="L80" s="264"/>
    </row>
    <row r="81" spans="2:12" s="251" customFormat="1" ht="12" customHeight="1">
      <c r="B81" s="258" t="str">
        <f>SCORE_H!$D$23</f>
        <v>  </v>
      </c>
      <c r="C81" s="206"/>
      <c r="D81" s="264"/>
      <c r="E81" s="206"/>
      <c r="F81" s="272">
        <f>SCORE_H!$H$47</f>
        <v>0</v>
      </c>
      <c r="G81" s="206"/>
      <c r="H81" s="275"/>
      <c r="I81" s="206"/>
      <c r="J81" s="206"/>
      <c r="K81" s="206"/>
      <c r="L81" s="264"/>
    </row>
    <row r="82" spans="2:12" s="251" customFormat="1" ht="12" customHeight="1">
      <c r="B82" s="259">
        <f>SCORE_H!$A$23</f>
        <v>0</v>
      </c>
      <c r="C82" s="206"/>
      <c r="D82" s="265" t="str">
        <f>SCORE_H!$I$23</f>
        <v>LE BONHOMME Eric 3D805</v>
      </c>
      <c r="E82" s="206"/>
      <c r="F82" s="273"/>
      <c r="G82" s="206"/>
      <c r="H82" s="275"/>
      <c r="I82" s="206"/>
      <c r="J82" s="206"/>
      <c r="K82" s="206"/>
      <c r="L82" s="264"/>
    </row>
    <row r="83" spans="2:12" s="251" customFormat="1" ht="12" customHeight="1">
      <c r="B83" s="260" t="str">
        <f>SCORE_H!$B$23</f>
        <v>LE BONHOMME Eric 3D805</v>
      </c>
      <c r="C83" s="206"/>
      <c r="D83" s="266" t="str">
        <f>SCORE_H!$H$23</f>
        <v>  </v>
      </c>
      <c r="E83" s="206"/>
      <c r="F83" s="273"/>
      <c r="G83" s="206"/>
      <c r="H83" s="275"/>
      <c r="I83" s="206"/>
      <c r="J83" s="206"/>
      <c r="K83" s="206"/>
      <c r="L83" s="264"/>
    </row>
    <row r="84" spans="2:12" s="251" customFormat="1" ht="12" customHeight="1">
      <c r="B84" s="261"/>
      <c r="C84" s="206"/>
      <c r="D84" s="267"/>
      <c r="E84" s="206"/>
      <c r="F84" s="273"/>
      <c r="G84" s="206"/>
      <c r="H84" s="275" t="str">
        <f>SCORE_H!$A$116</f>
        <v> </v>
      </c>
      <c r="I84" s="206"/>
      <c r="J84" s="258" t="str">
        <f>SCORE_H!$I$116</f>
        <v>LE BONHOMME Eric 3D805</v>
      </c>
      <c r="K84" s="206"/>
      <c r="L84" s="264"/>
    </row>
    <row r="85" spans="2:12" s="251" customFormat="1" ht="12" customHeight="1">
      <c r="B85" s="258" t="str">
        <f>SCORE_H!$D$24</f>
        <v>  </v>
      </c>
      <c r="C85" s="206"/>
      <c r="D85" s="267"/>
      <c r="E85" s="206"/>
      <c r="F85" s="273"/>
      <c r="G85" s="206"/>
      <c r="H85" s="275"/>
      <c r="I85" s="206"/>
      <c r="J85" s="259" t="str">
        <f>SCORE_H!$H$116</f>
        <v>11/4 6/11 11/4 11/6 10/12</v>
      </c>
      <c r="K85" s="206"/>
      <c r="L85" s="264"/>
    </row>
    <row r="86" spans="2:12" s="251" customFormat="1" ht="12" customHeight="1">
      <c r="B86" s="259">
        <f>SCORE_H!$A$24</f>
        <v>0</v>
      </c>
      <c r="C86" s="206"/>
      <c r="D86" s="263" t="str">
        <f>SCORE_H!$I$24</f>
        <v>  </v>
      </c>
      <c r="E86" s="206"/>
      <c r="F86" s="273"/>
      <c r="G86" s="206"/>
      <c r="H86" s="275"/>
      <c r="I86" s="206"/>
      <c r="J86" s="259"/>
      <c r="K86" s="206"/>
      <c r="L86" s="264"/>
    </row>
    <row r="87" spans="2:12" s="251" customFormat="1" ht="12" customHeight="1">
      <c r="B87" s="260" t="str">
        <f>SCORE_H!$B$24</f>
        <v>  </v>
      </c>
      <c r="C87" s="206"/>
      <c r="D87" s="264" t="str">
        <f>SCORE_H!$H$24</f>
        <v>  </v>
      </c>
      <c r="E87" s="206"/>
      <c r="F87" s="273"/>
      <c r="G87" s="206"/>
      <c r="H87" s="275"/>
      <c r="I87" s="206"/>
      <c r="J87" s="259"/>
      <c r="K87" s="206"/>
      <c r="L87" s="264"/>
    </row>
    <row r="88" spans="2:12" s="251" customFormat="1" ht="12" customHeight="1">
      <c r="B88" s="261"/>
      <c r="C88" s="206"/>
      <c r="D88" s="264">
        <f>SCORE_H!$A$48</f>
        <v>0</v>
      </c>
      <c r="E88" s="206"/>
      <c r="F88" s="269" t="str">
        <f>SCORE_H!$I$48</f>
        <v>CABARET Laurent 5C3199</v>
      </c>
      <c r="G88" s="206"/>
      <c r="H88" s="275"/>
      <c r="I88" s="206"/>
      <c r="J88" s="259"/>
      <c r="K88" s="206"/>
      <c r="L88" s="264"/>
    </row>
    <row r="89" spans="2:12" s="251" customFormat="1" ht="12" customHeight="1">
      <c r="B89" s="258" t="str">
        <f>SCORE_H!$D$25</f>
        <v>  </v>
      </c>
      <c r="C89" s="206"/>
      <c r="D89" s="264"/>
      <c r="E89" s="206"/>
      <c r="F89" s="270">
        <f>SCORE_H!$H$48</f>
        <v>0</v>
      </c>
      <c r="G89" s="206"/>
      <c r="H89" s="275"/>
      <c r="I89" s="206"/>
      <c r="J89" s="259"/>
      <c r="K89" s="206"/>
      <c r="L89" s="264"/>
    </row>
    <row r="90" spans="2:12" s="251" customFormat="1" ht="12" customHeight="1">
      <c r="B90" s="259">
        <f>SCORE_H!$A$25</f>
        <v>0</v>
      </c>
      <c r="C90" s="206"/>
      <c r="D90" s="265" t="str">
        <f>SCORE_H!$I$25</f>
        <v>CABARET Laurent 5C3199</v>
      </c>
      <c r="E90" s="206"/>
      <c r="F90" s="270"/>
      <c r="G90" s="206"/>
      <c r="H90" s="275"/>
      <c r="I90" s="206"/>
      <c r="J90" s="259"/>
      <c r="K90" s="206"/>
      <c r="L90" s="264"/>
    </row>
    <row r="91" spans="2:12" s="251" customFormat="1" ht="12" customHeight="1">
      <c r="B91" s="260" t="str">
        <f>SCORE_H!$B$25</f>
        <v>CABARET Laurent 5C3199</v>
      </c>
      <c r="C91" s="206"/>
      <c r="D91" s="266" t="str">
        <f>SCORE_H!$H$25</f>
        <v>  </v>
      </c>
      <c r="E91" s="206"/>
      <c r="F91" s="270"/>
      <c r="G91" s="206"/>
      <c r="H91" s="275"/>
      <c r="I91" s="206"/>
      <c r="J91" s="259"/>
      <c r="K91" s="206"/>
      <c r="L91" s="264"/>
    </row>
    <row r="92" spans="2:12" s="251" customFormat="1" ht="12" customHeight="1">
      <c r="B92" s="261"/>
      <c r="C92" s="206"/>
      <c r="D92" s="267"/>
      <c r="E92" s="206"/>
      <c r="F92" s="270" t="str">
        <f>SCORE_H!$A$79</f>
        <v> </v>
      </c>
      <c r="G92" s="206"/>
      <c r="H92" s="275"/>
      <c r="I92" s="206"/>
      <c r="J92" s="259"/>
      <c r="K92" s="206"/>
      <c r="L92" s="264"/>
    </row>
    <row r="93" spans="2:12" s="251" customFormat="1" ht="12" customHeight="1">
      <c r="B93" s="258" t="str">
        <f>SCORE_H!$D$26</f>
        <v>  </v>
      </c>
      <c r="C93" s="206"/>
      <c r="D93" s="267"/>
      <c r="E93" s="206"/>
      <c r="F93" s="270"/>
      <c r="G93" s="206"/>
      <c r="H93" s="276" t="str">
        <f>SCORE_H!$I$79</f>
        <v>BARRAIS Joris 3C638</v>
      </c>
      <c r="I93" s="206"/>
      <c r="J93" s="259"/>
      <c r="K93" s="206"/>
      <c r="L93" s="264"/>
    </row>
    <row r="94" spans="2:12" s="251" customFormat="1" ht="12" customHeight="1">
      <c r="B94" s="259">
        <f>SCORE_H!$A$26</f>
        <v>0</v>
      </c>
      <c r="C94" s="206"/>
      <c r="D94" s="263" t="str">
        <f>SCORE_H!$I$26</f>
        <v>  </v>
      </c>
      <c r="E94" s="206"/>
      <c r="F94" s="270"/>
      <c r="G94" s="206"/>
      <c r="H94" s="277" t="str">
        <f>SCORE_H!$H$79</f>
        <v>11/811/6 11/2</v>
      </c>
      <c r="I94" s="206"/>
      <c r="J94" s="259"/>
      <c r="K94" s="206"/>
      <c r="L94" s="264"/>
    </row>
    <row r="95" spans="2:12" s="251" customFormat="1" ht="12" customHeight="1">
      <c r="B95" s="260" t="str">
        <f>SCORE_H!$B$26</f>
        <v>  </v>
      </c>
      <c r="C95" s="206"/>
      <c r="D95" s="264" t="str">
        <f>SCORE_H!$H$26</f>
        <v>  </v>
      </c>
      <c r="E95" s="206"/>
      <c r="F95" s="270"/>
      <c r="G95" s="206"/>
      <c r="H95" s="278"/>
      <c r="I95" s="206"/>
      <c r="J95" s="259"/>
      <c r="K95" s="206"/>
      <c r="L95" s="264"/>
    </row>
    <row r="96" spans="2:12" s="251" customFormat="1" ht="12" customHeight="1">
      <c r="B96" s="261"/>
      <c r="C96" s="206"/>
      <c r="D96" s="264"/>
      <c r="E96" s="206"/>
      <c r="F96" s="271" t="str">
        <f>SCORE_H!$I$49</f>
        <v>BARRAIS Joris 3C638</v>
      </c>
      <c r="G96" s="206"/>
      <c r="H96" s="278"/>
      <c r="I96" s="206"/>
      <c r="J96" s="259"/>
      <c r="K96" s="206"/>
      <c r="L96" s="264"/>
    </row>
    <row r="97" spans="2:12" s="251" customFormat="1" ht="12" customHeight="1">
      <c r="B97" s="258" t="str">
        <f>SCORE_H!$D$27</f>
        <v>  </v>
      </c>
      <c r="C97" s="206"/>
      <c r="D97" s="264"/>
      <c r="E97" s="206"/>
      <c r="F97" s="272">
        <f>SCORE_H!$H$49</f>
        <v>0</v>
      </c>
      <c r="G97" s="206"/>
      <c r="H97" s="278"/>
      <c r="I97" s="206"/>
      <c r="J97" s="259"/>
      <c r="K97" s="206"/>
      <c r="L97" s="264"/>
    </row>
    <row r="98" spans="2:12" s="251" customFormat="1" ht="12" customHeight="1">
      <c r="B98" s="259">
        <f>SCORE_H!$A$27</f>
        <v>0</v>
      </c>
      <c r="C98" s="206"/>
      <c r="D98" s="265" t="str">
        <f>SCORE_H!$I$27</f>
        <v>BARRAIS Joris 3C638</v>
      </c>
      <c r="E98" s="206"/>
      <c r="F98" s="273"/>
      <c r="G98" s="206"/>
      <c r="H98" s="278"/>
      <c r="I98" s="206"/>
      <c r="J98" s="259"/>
      <c r="K98" s="206"/>
      <c r="L98" s="264"/>
    </row>
    <row r="99" spans="2:12" s="251" customFormat="1" ht="12" customHeight="1">
      <c r="B99" s="260" t="str">
        <f>SCORE_H!$B$27</f>
        <v>BARRAIS Joris 3C638</v>
      </c>
      <c r="C99" s="206"/>
      <c r="D99" s="266" t="str">
        <f>SCORE_H!$H$27</f>
        <v>  </v>
      </c>
      <c r="E99" s="206"/>
      <c r="F99" s="273"/>
      <c r="G99" s="206"/>
      <c r="H99" s="278"/>
      <c r="I99" s="206"/>
      <c r="J99" s="259"/>
      <c r="K99" s="206"/>
      <c r="L99" s="264"/>
    </row>
    <row r="100" spans="2:12" s="251" customFormat="1" ht="12" customHeight="1">
      <c r="B100" s="261"/>
      <c r="C100" s="206"/>
      <c r="D100" s="267"/>
      <c r="E100" s="206"/>
      <c r="F100" s="273"/>
      <c r="G100" s="206"/>
      <c r="H100" s="278"/>
      <c r="I100" s="206"/>
      <c r="J100" s="259">
        <f>SCORE_H!$A$163</f>
        <v>0</v>
      </c>
      <c r="K100" s="206"/>
      <c r="L100" s="265" t="str">
        <f>SCORE_H!$I$163</f>
        <v>LEFEVRE  Lionel 3B481</v>
      </c>
    </row>
    <row r="101" spans="2:12" s="251" customFormat="1" ht="12" customHeight="1">
      <c r="B101" s="258" t="str">
        <f>SCORE_H!$D$28</f>
        <v>  </v>
      </c>
      <c r="C101" s="206"/>
      <c r="D101" s="267"/>
      <c r="E101" s="206"/>
      <c r="F101" s="273"/>
      <c r="G101" s="206"/>
      <c r="H101" s="278"/>
      <c r="I101" s="206"/>
      <c r="J101" s="259"/>
      <c r="K101" s="206"/>
      <c r="L101" s="225" t="str">
        <f>SCORE_H!$H$163</f>
        <v>11/7 11/7 15/13</v>
      </c>
    </row>
    <row r="102" spans="2:12" s="251" customFormat="1" ht="12" customHeight="1">
      <c r="B102" s="259">
        <f>SCORE_H!$A$28</f>
        <v>0</v>
      </c>
      <c r="C102" s="206"/>
      <c r="D102" s="263" t="str">
        <f>SCORE_H!$I$28</f>
        <v>  </v>
      </c>
      <c r="E102" s="206"/>
      <c r="F102" s="273"/>
      <c r="G102" s="206"/>
      <c r="H102" s="278"/>
      <c r="I102" s="206"/>
      <c r="J102" s="259"/>
      <c r="K102" s="206"/>
      <c r="L102" s="210"/>
    </row>
    <row r="103" spans="2:12" s="251" customFormat="1" ht="12" customHeight="1">
      <c r="B103" s="260" t="str">
        <f>SCORE_H!$B$28</f>
        <v>  </v>
      </c>
      <c r="C103" s="206"/>
      <c r="D103" s="264" t="str">
        <f>SCORE_H!$H$28</f>
        <v>  </v>
      </c>
      <c r="E103" s="206"/>
      <c r="F103" s="273"/>
      <c r="G103" s="206"/>
      <c r="H103" s="278"/>
      <c r="I103" s="206"/>
      <c r="J103" s="259"/>
      <c r="K103" s="206"/>
      <c r="L103" s="206"/>
    </row>
    <row r="104" spans="2:12" s="251" customFormat="1" ht="12" customHeight="1">
      <c r="B104" s="261"/>
      <c r="C104" s="206"/>
      <c r="D104" s="264">
        <f>SCORE_H!$A$50</f>
        <v>0</v>
      </c>
      <c r="E104" s="206"/>
      <c r="F104" s="269" t="str">
        <f>SCORE_H!$I$50</f>
        <v>VERCHERE Dominique 5A1996</v>
      </c>
      <c r="G104" s="206"/>
      <c r="H104" s="278"/>
      <c r="I104" s="206"/>
      <c r="J104" s="259"/>
      <c r="K104" s="206"/>
      <c r="L104" s="206"/>
    </row>
    <row r="105" spans="2:12" s="251" customFormat="1" ht="12" customHeight="1">
      <c r="B105" s="258" t="str">
        <f>SCORE_H!$D$29</f>
        <v>  </v>
      </c>
      <c r="C105" s="206"/>
      <c r="D105" s="264"/>
      <c r="E105" s="206"/>
      <c r="F105" s="270">
        <f>SCORE_H!$H$50</f>
        <v>0</v>
      </c>
      <c r="G105" s="206"/>
      <c r="H105" s="278"/>
      <c r="I105" s="206"/>
      <c r="J105" s="259"/>
      <c r="K105" s="206"/>
      <c r="L105" s="206"/>
    </row>
    <row r="106" spans="2:12" s="251" customFormat="1" ht="12" customHeight="1">
      <c r="B106" s="259">
        <f>SCORE_H!$A$29</f>
        <v>0</v>
      </c>
      <c r="C106" s="206"/>
      <c r="D106" s="265" t="str">
        <f>SCORE_H!$I$29</f>
        <v>VERCHERE Dominique 5A1996</v>
      </c>
      <c r="E106" s="206"/>
      <c r="F106" s="270"/>
      <c r="G106" s="206"/>
      <c r="H106" s="278"/>
      <c r="I106" s="206"/>
      <c r="J106" s="259"/>
      <c r="K106" s="206"/>
      <c r="L106" s="206"/>
    </row>
    <row r="107" spans="2:12" s="251" customFormat="1" ht="12" customHeight="1">
      <c r="B107" s="260" t="str">
        <f>SCORE_H!$B$29</f>
        <v>VERCHERE Dominique 5A1996</v>
      </c>
      <c r="C107" s="206"/>
      <c r="D107" s="266" t="str">
        <f>SCORE_H!$H$29</f>
        <v>  </v>
      </c>
      <c r="E107" s="206"/>
      <c r="F107" s="270"/>
      <c r="G107" s="206"/>
      <c r="H107" s="278"/>
      <c r="I107" s="206"/>
      <c r="J107" s="259"/>
      <c r="K107" s="206"/>
      <c r="L107" s="206"/>
    </row>
    <row r="108" spans="2:12" s="251" customFormat="1" ht="12" customHeight="1">
      <c r="B108" s="261"/>
      <c r="C108" s="206"/>
      <c r="D108" s="267"/>
      <c r="E108" s="206"/>
      <c r="F108" s="270" t="str">
        <f>SCORE_H!$A$80</f>
        <v> </v>
      </c>
      <c r="G108" s="206"/>
      <c r="H108" s="274" t="str">
        <f>SCORE_H!$I$80</f>
        <v>CHESNEAU Didier 4C1513</v>
      </c>
      <c r="I108" s="206"/>
      <c r="J108" s="259"/>
      <c r="K108" s="206"/>
      <c r="L108" s="206"/>
    </row>
    <row r="109" spans="2:12" s="251" customFormat="1" ht="12" customHeight="1">
      <c r="B109" s="258" t="str">
        <f>SCORE_H!$D$30</f>
        <v>  </v>
      </c>
      <c r="C109" s="206"/>
      <c r="D109" s="267"/>
      <c r="E109" s="206"/>
      <c r="F109" s="270"/>
      <c r="G109" s="206"/>
      <c r="H109" s="275" t="str">
        <f>SCORE_H!$H$80</f>
        <v>11/5 11/8 11/3</v>
      </c>
      <c r="I109" s="206"/>
      <c r="J109" s="259"/>
      <c r="K109" s="206"/>
      <c r="L109" s="206"/>
    </row>
    <row r="110" spans="2:12" s="251" customFormat="1" ht="12" customHeight="1">
      <c r="B110" s="259">
        <f>SCORE_H!$A$30</f>
        <v>0</v>
      </c>
      <c r="C110" s="206"/>
      <c r="D110" s="263" t="str">
        <f>SCORE_H!$I$30</f>
        <v>  </v>
      </c>
      <c r="E110" s="206"/>
      <c r="F110" s="270"/>
      <c r="G110" s="206"/>
      <c r="H110" s="275"/>
      <c r="I110" s="206"/>
      <c r="J110" s="259"/>
      <c r="K110" s="206"/>
      <c r="L110" s="206"/>
    </row>
    <row r="111" spans="2:12" s="251" customFormat="1" ht="12" customHeight="1">
      <c r="B111" s="260" t="str">
        <f>SCORE_H!$B$30</f>
        <v>  </v>
      </c>
      <c r="C111" s="206"/>
      <c r="D111" s="264" t="str">
        <f>SCORE_H!$H$30</f>
        <v>  </v>
      </c>
      <c r="E111" s="206"/>
      <c r="F111" s="270"/>
      <c r="G111" s="206"/>
      <c r="H111" s="275"/>
      <c r="I111" s="206"/>
      <c r="J111" s="259"/>
      <c r="K111" s="206"/>
      <c r="L111" s="206"/>
    </row>
    <row r="112" spans="2:12" s="251" customFormat="1" ht="12" customHeight="1">
      <c r="B112" s="261"/>
      <c r="C112" s="206"/>
      <c r="D112" s="264">
        <f>SCORE_H!$A$51</f>
        <v>0</v>
      </c>
      <c r="E112" s="206"/>
      <c r="F112" s="271" t="str">
        <f>SCORE_H!$I$51</f>
        <v>CHESNEAU Didier 4C1513</v>
      </c>
      <c r="G112" s="206"/>
      <c r="H112" s="275"/>
      <c r="I112" s="206"/>
      <c r="J112" s="259"/>
      <c r="K112" s="206"/>
      <c r="L112" s="206"/>
    </row>
    <row r="113" spans="2:12" s="251" customFormat="1" ht="12" customHeight="1">
      <c r="B113" s="258" t="str">
        <f>SCORE_H!$D$31</f>
        <v>  </v>
      </c>
      <c r="C113" s="206"/>
      <c r="D113" s="264"/>
      <c r="E113" s="206"/>
      <c r="F113" s="272">
        <f>SCORE_H!$H$51</f>
        <v>0</v>
      </c>
      <c r="G113" s="206"/>
      <c r="H113" s="275"/>
      <c r="I113" s="206"/>
      <c r="J113" s="259"/>
      <c r="K113" s="206"/>
      <c r="L113" s="206"/>
    </row>
    <row r="114" spans="2:12" s="251" customFormat="1" ht="12" customHeight="1">
      <c r="B114" s="259">
        <f>SCORE_H!$A$31</f>
        <v>0</v>
      </c>
      <c r="C114" s="206"/>
      <c r="D114" s="265" t="str">
        <f>SCORE_H!$I$31</f>
        <v>CHESNEAU Didier 4C1513</v>
      </c>
      <c r="E114" s="206"/>
      <c r="F114" s="273"/>
      <c r="G114" s="206"/>
      <c r="H114" s="275"/>
      <c r="I114" s="206"/>
      <c r="J114" s="259"/>
      <c r="K114" s="206"/>
      <c r="L114" s="206"/>
    </row>
    <row r="115" spans="2:12" s="251" customFormat="1" ht="12" customHeight="1">
      <c r="B115" s="260" t="str">
        <f>SCORE_H!$B$31</f>
        <v>CHESNEAU Didier 4C1513</v>
      </c>
      <c r="C115" s="206"/>
      <c r="D115" s="266" t="str">
        <f>SCORE_H!$H$31</f>
        <v>  </v>
      </c>
      <c r="E115" s="206"/>
      <c r="F115" s="273"/>
      <c r="G115" s="206"/>
      <c r="H115" s="275"/>
      <c r="I115" s="206"/>
      <c r="J115" s="259"/>
      <c r="K115" s="206"/>
      <c r="L115" s="206"/>
    </row>
    <row r="116" spans="2:12" s="251" customFormat="1" ht="12" customHeight="1">
      <c r="B116" s="261"/>
      <c r="C116" s="206"/>
      <c r="D116" s="267"/>
      <c r="E116" s="206"/>
      <c r="F116" s="273"/>
      <c r="G116" s="206"/>
      <c r="H116" s="275" t="str">
        <f>SCORE_H!$A$117</f>
        <v> </v>
      </c>
      <c r="I116" s="206"/>
      <c r="J116" s="260" t="str">
        <f>SCORE_H!$I$117</f>
        <v>LEFEVRE  Lionel 3B481</v>
      </c>
      <c r="K116" s="206"/>
      <c r="L116" s="206"/>
    </row>
    <row r="117" spans="2:12" s="251" customFormat="1" ht="12" customHeight="1">
      <c r="B117" s="258" t="str">
        <f>SCORE_H!$D$32</f>
        <v>  </v>
      </c>
      <c r="C117" s="206"/>
      <c r="D117" s="267"/>
      <c r="E117" s="206"/>
      <c r="F117" s="273"/>
      <c r="G117" s="206"/>
      <c r="H117" s="275"/>
      <c r="I117" s="206"/>
      <c r="J117" s="225" t="str">
        <f>SCORE_H!$H$117</f>
        <v>11/3 11/7 11/1</v>
      </c>
      <c r="K117" s="206"/>
      <c r="L117" s="206"/>
    </row>
    <row r="118" spans="2:12" s="251" customFormat="1" ht="12" customHeight="1">
      <c r="B118" s="259">
        <f>SCORE_H!$A$32</f>
        <v>0</v>
      </c>
      <c r="C118" s="206"/>
      <c r="D118" s="263" t="str">
        <f>SCORE_H!$I$32</f>
        <v>  </v>
      </c>
      <c r="E118" s="206"/>
      <c r="F118" s="273"/>
      <c r="G118" s="206"/>
      <c r="H118" s="275"/>
      <c r="I118" s="206"/>
      <c r="J118" s="206"/>
      <c r="K118" s="206"/>
      <c r="L118" s="206"/>
    </row>
    <row r="119" spans="2:12" s="251" customFormat="1" ht="12" customHeight="1">
      <c r="B119" s="260" t="str">
        <f>SCORE_H!$B$32</f>
        <v>  </v>
      </c>
      <c r="C119" s="206"/>
      <c r="D119" s="264" t="str">
        <f>SCORE_H!$H$32</f>
        <v>  </v>
      </c>
      <c r="E119" s="206"/>
      <c r="F119" s="273"/>
      <c r="G119" s="206"/>
      <c r="H119" s="275"/>
      <c r="I119" s="206"/>
      <c r="J119" s="206"/>
      <c r="K119" s="206"/>
      <c r="L119" s="206"/>
    </row>
    <row r="120" spans="2:12" s="251" customFormat="1" ht="12" customHeight="1">
      <c r="B120" s="261"/>
      <c r="C120" s="206"/>
      <c r="D120" s="264">
        <f>SCORE_H!$A$52</f>
        <v>0</v>
      </c>
      <c r="E120" s="206"/>
      <c r="F120" s="269" t="str">
        <f>SCORE_H!$I$52</f>
        <v>CALLOCH Philippe 5C3388</v>
      </c>
      <c r="G120" s="206"/>
      <c r="H120" s="275"/>
      <c r="I120" s="206"/>
      <c r="J120" s="206"/>
      <c r="K120" s="206"/>
      <c r="L120" s="206"/>
    </row>
    <row r="121" spans="2:12" s="251" customFormat="1" ht="12" customHeight="1">
      <c r="B121" s="258" t="str">
        <f>SCORE_H!$D$33</f>
        <v>  </v>
      </c>
      <c r="C121" s="206"/>
      <c r="D121" s="264"/>
      <c r="E121" s="206"/>
      <c r="F121" s="270">
        <f>SCORE_H!$H$52</f>
        <v>0</v>
      </c>
      <c r="G121" s="206"/>
      <c r="H121" s="275"/>
      <c r="I121" s="206"/>
      <c r="J121" s="206"/>
      <c r="K121" s="206"/>
      <c r="L121" s="206"/>
    </row>
    <row r="122" spans="2:12" s="251" customFormat="1" ht="12" customHeight="1">
      <c r="B122" s="259">
        <f>SCORE_H!$A$33</f>
        <v>0</v>
      </c>
      <c r="C122" s="206"/>
      <c r="D122" s="265" t="str">
        <f>SCORE_H!$I$33</f>
        <v>CALLOCH Philippe 5C3388</v>
      </c>
      <c r="E122" s="206"/>
      <c r="F122" s="270"/>
      <c r="G122" s="206"/>
      <c r="H122" s="275"/>
      <c r="I122" s="206"/>
      <c r="J122" s="206"/>
      <c r="K122" s="206"/>
      <c r="L122" s="206"/>
    </row>
    <row r="123" spans="2:12" s="251" customFormat="1" ht="12" customHeight="1">
      <c r="B123" s="260" t="str">
        <f>SCORE_H!$B$33</f>
        <v>CALLOCH Philippe 5C3388</v>
      </c>
      <c r="C123" s="206"/>
      <c r="D123" s="266" t="str">
        <f>SCORE_H!$H$33</f>
        <v>  </v>
      </c>
      <c r="E123" s="206"/>
      <c r="F123" s="270"/>
      <c r="G123" s="206"/>
      <c r="H123" s="275"/>
      <c r="I123" s="206"/>
      <c r="J123" s="206"/>
      <c r="K123" s="206"/>
      <c r="L123" s="206"/>
    </row>
    <row r="124" spans="2:12" s="251" customFormat="1" ht="12" customHeight="1">
      <c r="B124" s="261"/>
      <c r="C124" s="206"/>
      <c r="D124" s="267"/>
      <c r="E124" s="206"/>
      <c r="F124" s="270" t="str">
        <f>SCORE_H!$A$81</f>
        <v> </v>
      </c>
      <c r="G124" s="206"/>
      <c r="H124" s="275"/>
      <c r="I124" s="206"/>
      <c r="J124" s="206"/>
      <c r="K124" s="206"/>
      <c r="L124" s="206"/>
    </row>
    <row r="125" spans="2:12" s="251" customFormat="1" ht="12" customHeight="1">
      <c r="B125" s="258" t="str">
        <f>SCORE_H!$D$34</f>
        <v>  </v>
      </c>
      <c r="C125" s="206"/>
      <c r="D125" s="267"/>
      <c r="E125" s="206"/>
      <c r="F125" s="270"/>
      <c r="G125" s="206"/>
      <c r="H125" s="276" t="str">
        <f>SCORE_H!$I$81</f>
        <v>LEFEVRE  Lionel 3B481</v>
      </c>
      <c r="I125" s="206"/>
      <c r="J125" s="206"/>
      <c r="K125" s="206"/>
      <c r="L125" s="206"/>
    </row>
    <row r="126" spans="2:12" s="251" customFormat="1" ht="12" customHeight="1">
      <c r="B126" s="259">
        <f>SCORE_H!$A$34</f>
        <v>0</v>
      </c>
      <c r="C126" s="206"/>
      <c r="D126" s="263" t="str">
        <f>SCORE_H!$I$34</f>
        <v>  </v>
      </c>
      <c r="E126" s="206"/>
      <c r="F126" s="270"/>
      <c r="G126" s="206"/>
      <c r="H126" s="223" t="str">
        <f>SCORE_H!$H$81</f>
        <v>11/4 11/4 11/3</v>
      </c>
      <c r="I126" s="206"/>
      <c r="J126" s="206"/>
      <c r="K126" s="206"/>
      <c r="L126" s="206"/>
    </row>
    <row r="127" spans="2:12" s="251" customFormat="1" ht="12" customHeight="1">
      <c r="B127" s="260" t="str">
        <f>SCORE_H!$B$34</f>
        <v>  </v>
      </c>
      <c r="C127" s="206"/>
      <c r="D127" s="264" t="str">
        <f>SCORE_H!$H$34</f>
        <v>  </v>
      </c>
      <c r="E127" s="206"/>
      <c r="F127" s="270"/>
      <c r="G127" s="206"/>
      <c r="H127" s="206"/>
      <c r="I127" s="206"/>
      <c r="J127" s="206"/>
      <c r="K127" s="206"/>
      <c r="L127" s="210"/>
    </row>
    <row r="128" spans="2:12" s="251" customFormat="1" ht="12" customHeight="1">
      <c r="B128" s="261"/>
      <c r="C128" s="206"/>
      <c r="D128" s="264">
        <f>SCORE_H!$A$53</f>
        <v>0</v>
      </c>
      <c r="E128" s="206"/>
      <c r="F128" s="271" t="str">
        <f>SCORE_H!$I$53</f>
        <v>LEFEVRE  Lionel 3B481</v>
      </c>
      <c r="G128" s="206"/>
      <c r="H128" s="206"/>
      <c r="I128" s="206"/>
      <c r="J128" s="206"/>
      <c r="K128" s="206"/>
      <c r="L128" s="206"/>
    </row>
    <row r="129" spans="2:12" s="251" customFormat="1" ht="12" customHeight="1">
      <c r="B129" s="258" t="str">
        <f>SCORE_H!$D$35</f>
        <v>  </v>
      </c>
      <c r="C129" s="206"/>
      <c r="D129" s="264"/>
      <c r="E129" s="206"/>
      <c r="F129" s="223">
        <f>SCORE_H!$H$53</f>
        <v>0</v>
      </c>
      <c r="G129" s="206"/>
      <c r="H129" s="206"/>
      <c r="I129" s="206"/>
      <c r="J129" s="206"/>
      <c r="K129" s="206"/>
      <c r="L129" s="206"/>
    </row>
    <row r="130" spans="2:12" s="251" customFormat="1" ht="12" customHeight="1">
      <c r="B130" s="259">
        <f>SCORE_H!$A$35</f>
        <v>0</v>
      </c>
      <c r="C130" s="206"/>
      <c r="D130" s="265" t="str">
        <f>SCORE_H!$I$35</f>
        <v>LEFEVRE  Lionel 3B481</v>
      </c>
      <c r="E130" s="206"/>
      <c r="F130" s="206"/>
      <c r="G130" s="206"/>
      <c r="H130" s="206"/>
      <c r="I130" s="206"/>
      <c r="J130" s="238" t="str">
        <f>ETAT_H!D4&amp;"  "&amp;ETAT_H!G4</f>
        <v>open ASL  27 &amp; 28/02/2010</v>
      </c>
      <c r="K130" s="238"/>
      <c r="L130" s="238">
        <f>A65</f>
        <v>0</v>
      </c>
    </row>
    <row r="131" spans="2:12" s="251" customFormat="1" ht="12" customHeight="1">
      <c r="B131" s="260" t="str">
        <f>SCORE_H!$B$35</f>
        <v>LEFEVRE  Lionel 3B481</v>
      </c>
      <c r="C131" s="206"/>
      <c r="D131" s="223" t="str">
        <f>SCORE_H!$H$35</f>
        <v>  </v>
      </c>
      <c r="E131" s="206"/>
      <c r="F131" s="206"/>
      <c r="G131" s="206"/>
      <c r="H131" s="206"/>
      <c r="I131" s="206"/>
      <c r="J131" s="239"/>
      <c r="K131" s="206"/>
      <c r="L131" s="240" t="s">
        <v>347</v>
      </c>
    </row>
    <row r="132" spans="1:12" s="251" customFormat="1" ht="7.5" customHeight="1">
      <c r="A132" s="252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</row>
    <row r="133" spans="1:12" s="251" customFormat="1" ht="12" customHeight="1">
      <c r="A133" s="252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3"/>
    </row>
    <row r="134" spans="1:12" s="251" customFormat="1" ht="12" customHeight="1">
      <c r="A134" s="252"/>
      <c r="B134" s="214"/>
      <c r="C134" s="213"/>
      <c r="D134" s="213"/>
      <c r="E134" s="213"/>
      <c r="F134" s="215" t="s">
        <v>34</v>
      </c>
      <c r="G134" s="216"/>
      <c r="H134" s="216"/>
      <c r="I134" s="250"/>
      <c r="J134" s="250"/>
      <c r="K134" s="250"/>
      <c r="L134" s="254"/>
    </row>
    <row r="135" spans="1:12" s="251" customFormat="1" ht="12" customHeight="1">
      <c r="A135" s="252"/>
      <c r="B135" s="220" t="s">
        <v>39</v>
      </c>
      <c r="C135" s="206"/>
      <c r="D135" s="206"/>
      <c r="E135" s="206"/>
      <c r="F135" s="206"/>
      <c r="G135" s="206"/>
      <c r="H135" s="206"/>
      <c r="I135" s="250"/>
      <c r="J135" s="250"/>
      <c r="K135" s="250"/>
      <c r="L135" s="250"/>
    </row>
    <row r="136" spans="1:12" s="251" customFormat="1" ht="12" customHeight="1">
      <c r="A136" s="252"/>
      <c r="B136" s="206"/>
      <c r="C136" s="206"/>
      <c r="D136" s="206"/>
      <c r="E136" s="206"/>
      <c r="F136" s="206"/>
      <c r="G136" s="206"/>
      <c r="H136" s="206"/>
      <c r="I136" s="250"/>
      <c r="J136" s="250"/>
      <c r="K136" s="250"/>
      <c r="L136" s="250"/>
    </row>
    <row r="137" spans="1:12" s="251" customFormat="1" ht="12" customHeight="1">
      <c r="A137" s="252"/>
      <c r="B137" s="258" t="str">
        <f>SCORE_H!$B$229</f>
        <v>LE BONHOMME Eric 3D805</v>
      </c>
      <c r="C137" s="206"/>
      <c r="D137" s="206"/>
      <c r="E137" s="206"/>
      <c r="F137" s="206"/>
      <c r="G137" s="206"/>
      <c r="H137" s="206"/>
      <c r="I137" s="250"/>
      <c r="J137" s="255"/>
      <c r="K137" s="255"/>
      <c r="L137" s="255"/>
    </row>
    <row r="138" spans="1:12" s="251" customFormat="1" ht="12" customHeight="1">
      <c r="A138" s="252"/>
      <c r="B138" s="259">
        <f>SCORE_H!A229</f>
        <v>0</v>
      </c>
      <c r="C138" s="206"/>
      <c r="D138" s="206" t="str">
        <f>SCORE_H!$I$229</f>
        <v>LE BONHOMME Eric 3D805</v>
      </c>
      <c r="E138" s="206"/>
      <c r="F138" s="206"/>
      <c r="G138" s="206"/>
      <c r="H138" s="206"/>
      <c r="I138" s="250"/>
      <c r="J138" s="256"/>
      <c r="K138" s="250"/>
      <c r="L138" s="257"/>
    </row>
    <row r="139" spans="1:12" ht="12" customHeight="1">
      <c r="A139" s="241"/>
      <c r="B139" s="260" t="str">
        <f>SCORE_H!$D$229</f>
        <v>GILIS Bruno 3C660</v>
      </c>
      <c r="D139" s="206" t="str">
        <f>SCORE_H!$H$229</f>
        <v>11/8 11/9 12/10</v>
      </c>
      <c r="I139" s="223"/>
      <c r="J139" s="223"/>
      <c r="K139" s="223"/>
      <c r="L139" s="223"/>
    </row>
    <row r="140" spans="1:12" ht="12" customHeight="1">
      <c r="A140" s="241"/>
      <c r="B140" s="223"/>
      <c r="D140" s="210" t="s">
        <v>45</v>
      </c>
      <c r="I140" s="223"/>
      <c r="J140" s="223"/>
      <c r="K140" s="223"/>
      <c r="L140" s="223"/>
    </row>
    <row r="141" spans="1:12" ht="12" customHeight="1">
      <c r="A141" s="241"/>
      <c r="D141" s="210"/>
      <c r="I141" s="223"/>
      <c r="J141" s="223"/>
      <c r="K141" s="223"/>
      <c r="L141" s="223"/>
    </row>
    <row r="142" spans="1:12" ht="12" customHeight="1">
      <c r="A142" s="241"/>
      <c r="B142" s="220" t="s">
        <v>47</v>
      </c>
      <c r="I142" s="223"/>
      <c r="J142" s="223"/>
      <c r="K142" s="223"/>
      <c r="L142" s="223"/>
    </row>
    <row r="143" spans="1:12" ht="12" customHeight="1">
      <c r="A143" s="241"/>
      <c r="I143" s="223"/>
      <c r="J143" s="223"/>
      <c r="K143" s="223"/>
      <c r="L143" s="223"/>
    </row>
    <row r="144" spans="1:12" ht="12" customHeight="1">
      <c r="A144" s="241"/>
      <c r="B144" s="274" t="str">
        <f>SCORE_H!$B$166</f>
        <v>JAN Gwénaël 3C669</v>
      </c>
      <c r="I144" s="223"/>
      <c r="J144" s="223"/>
      <c r="K144" s="223"/>
      <c r="L144" s="223"/>
    </row>
    <row r="145" spans="1:12" ht="12" customHeight="1">
      <c r="A145" s="241"/>
      <c r="B145" s="275">
        <f>SCORE_H!$A$166</f>
        <v>0</v>
      </c>
      <c r="D145" s="274" t="str">
        <f>SCORE_H!$I$166</f>
        <v>JAN Gwénaël 3C669</v>
      </c>
      <c r="I145" s="223"/>
      <c r="J145" s="223"/>
      <c r="K145" s="223"/>
      <c r="L145" s="223"/>
    </row>
    <row r="146" spans="1:12" ht="12" customHeight="1">
      <c r="A146" s="241"/>
      <c r="B146" s="276" t="str">
        <f>SCORE_H!$D$166</f>
        <v>LE DOUARIN Xavier 4D1948</v>
      </c>
      <c r="D146" s="275" t="str">
        <f>SCORE_H!$H$166</f>
        <v>11/2 11/8 4/11 3/11 11/6</v>
      </c>
      <c r="I146" s="223"/>
      <c r="J146" s="223"/>
      <c r="K146" s="223"/>
      <c r="L146" s="223"/>
    </row>
    <row r="147" spans="1:12" ht="12" customHeight="1">
      <c r="A147" s="241"/>
      <c r="B147" s="278"/>
      <c r="D147" s="275">
        <f>SCORE_H!$A$232</f>
        <v>0</v>
      </c>
      <c r="F147" s="206" t="str">
        <f>SCORE_H!$I$232</f>
        <v>BARRAIS Joris 3C638</v>
      </c>
      <c r="I147" s="223"/>
      <c r="J147" s="223"/>
      <c r="K147" s="223"/>
      <c r="L147" s="223"/>
    </row>
    <row r="148" spans="1:12" ht="12" customHeight="1">
      <c r="A148" s="241"/>
      <c r="B148" s="274" t="str">
        <f>SCORE_H!$B$167</f>
        <v>BARRAIS Joris 3C638</v>
      </c>
      <c r="D148" s="275"/>
      <c r="F148" s="206" t="str">
        <f>SCORE_H!$H$232</f>
        <v>  </v>
      </c>
      <c r="I148" s="223"/>
      <c r="J148" s="223"/>
      <c r="K148" s="223"/>
      <c r="L148" s="223"/>
    </row>
    <row r="149" spans="1:12" ht="12" customHeight="1">
      <c r="A149" s="241"/>
      <c r="B149" s="275">
        <f>SCORE_H!$A$167</f>
        <v>0</v>
      </c>
      <c r="D149" s="276" t="str">
        <f>SCORE_H!$I$167</f>
        <v>BARRAIS Joris 3C638</v>
      </c>
      <c r="F149" s="224" t="s">
        <v>51</v>
      </c>
      <c r="I149" s="223"/>
      <c r="J149" s="223"/>
      <c r="K149" s="223"/>
      <c r="L149" s="223"/>
    </row>
    <row r="150" spans="1:12" ht="12" customHeight="1">
      <c r="A150" s="241"/>
      <c r="B150" s="276" t="str">
        <f>SCORE_H!$D$167</f>
        <v>CHESNEAU Didier 4C1513</v>
      </c>
      <c r="D150" s="223" t="str">
        <f>SCORE_H!$H$167</f>
        <v>11/6 11/4 11/5</v>
      </c>
      <c r="I150" s="223"/>
      <c r="J150" s="223"/>
      <c r="K150" s="223"/>
      <c r="L150" s="223"/>
    </row>
    <row r="151" spans="1:12" ht="12" customHeight="1">
      <c r="A151" s="241"/>
      <c r="B151" s="223"/>
      <c r="D151" s="223"/>
      <c r="I151" s="223"/>
      <c r="J151" s="223"/>
      <c r="K151" s="223"/>
      <c r="L151" s="223"/>
    </row>
    <row r="152" spans="1:12" ht="12" customHeight="1">
      <c r="A152" s="241"/>
      <c r="B152" s="220" t="s">
        <v>53</v>
      </c>
      <c r="I152" s="223"/>
      <c r="J152" s="223"/>
      <c r="K152" s="223"/>
      <c r="L152" s="223"/>
    </row>
    <row r="153" spans="1:12" ht="12" customHeight="1">
      <c r="A153" s="241"/>
      <c r="I153" s="223"/>
      <c r="J153" s="223"/>
      <c r="K153" s="223"/>
      <c r="L153" s="223"/>
    </row>
    <row r="154" spans="1:12" ht="12" customHeight="1">
      <c r="A154" s="241"/>
      <c r="B154" s="274" t="str">
        <f>SCORE_H!$K$166</f>
        <v>LE DOUARIN Xavier 4D1948</v>
      </c>
      <c r="I154" s="223"/>
      <c r="J154" s="223"/>
      <c r="K154" s="223"/>
      <c r="L154" s="223"/>
    </row>
    <row r="155" spans="1:12" ht="12" customHeight="1">
      <c r="A155" s="241"/>
      <c r="B155" s="275">
        <f>SCORE_H!$A$235</f>
        <v>0</v>
      </c>
      <c r="D155" s="206" t="str">
        <f>SCORE_H!$I$235</f>
        <v>LE DOUARIN Xavier 4D1948</v>
      </c>
      <c r="I155" s="223"/>
      <c r="J155" s="223"/>
      <c r="K155" s="223"/>
      <c r="L155" s="223"/>
    </row>
    <row r="156" spans="1:12" ht="12" customHeight="1">
      <c r="A156" s="241"/>
      <c r="B156" s="276" t="str">
        <f>SCORE_H!$K$167</f>
        <v>CHESNEAU Didier 4C1513</v>
      </c>
      <c r="D156" s="206" t="str">
        <f>SCORE_H!$H$235</f>
        <v>9/11 11/9 11/3 9/11 5/11</v>
      </c>
      <c r="I156" s="223"/>
      <c r="J156" s="223"/>
      <c r="K156" s="223"/>
      <c r="L156" s="223"/>
    </row>
    <row r="157" spans="1:12" ht="12" customHeight="1">
      <c r="A157" s="241"/>
      <c r="D157" s="210"/>
      <c r="I157" s="223"/>
      <c r="J157" s="223"/>
      <c r="K157" s="223"/>
      <c r="L157" s="223"/>
    </row>
    <row r="158" ht="12" customHeight="1">
      <c r="B158" s="220" t="s">
        <v>59</v>
      </c>
    </row>
    <row r="160" ht="12" customHeight="1">
      <c r="B160" s="269" t="str">
        <f>SCORE_H!$B$120</f>
        <v>COMBOT Frédérick 4D1839</v>
      </c>
    </row>
    <row r="161" spans="2:4" ht="12" customHeight="1">
      <c r="B161" s="270" t="str">
        <f>SCORE_H!$A$120</f>
        <v> </v>
      </c>
      <c r="D161" s="269" t="str">
        <f>SCORE_H!$I$120</f>
        <v>COMBOT Frédérick 4D1839</v>
      </c>
    </row>
    <row r="162" spans="2:4" ht="12" customHeight="1">
      <c r="B162" s="271" t="str">
        <f>SCORE_H!$D$120</f>
        <v>BONTEMPS Christophe NC4800</v>
      </c>
      <c r="D162" s="270" t="str">
        <f>SCORE_H!$H$120</f>
        <v>11/3 11/7 11/5</v>
      </c>
    </row>
    <row r="163" spans="2:6" ht="12" customHeight="1">
      <c r="B163" s="273"/>
      <c r="D163" s="270">
        <f>SCORE_H!$A$170</f>
        <v>0</v>
      </c>
      <c r="F163" s="269" t="str">
        <f>SCORE_H!$I$170</f>
        <v>COMBOT Frédérick 4D1839</v>
      </c>
    </row>
    <row r="164" spans="2:6" ht="12" customHeight="1">
      <c r="B164" s="269" t="str">
        <f>SCORE_H!$B$121</f>
        <v>ONBASIOGLU Gilles 5B2541</v>
      </c>
      <c r="D164" s="270"/>
      <c r="F164" s="270" t="str">
        <f>SCORE_H!$H$170</f>
        <v>12/10 6/11 11/6 11/6</v>
      </c>
    </row>
    <row r="165" spans="2:6" ht="12" customHeight="1">
      <c r="B165" s="270" t="str">
        <f>SCORE_H!$A$121</f>
        <v> </v>
      </c>
      <c r="D165" s="271" t="str">
        <f>SCORE_H!$I$121</f>
        <v>BERNARD Pierre 5C3078</v>
      </c>
      <c r="F165" s="270"/>
    </row>
    <row r="166" spans="2:6" ht="12" customHeight="1">
      <c r="B166" s="271" t="str">
        <f>SCORE_H!$D$121</f>
        <v>BERNARD Pierre 5C3078</v>
      </c>
      <c r="D166" s="272" t="str">
        <f>SCORE_H!$H$121</f>
        <v>20/18 7/11 7/11 9/11</v>
      </c>
      <c r="F166" s="270"/>
    </row>
    <row r="167" spans="2:8" ht="12" customHeight="1">
      <c r="B167" s="273"/>
      <c r="D167" s="273"/>
      <c r="F167" s="270">
        <f>SCORE_H!$A$238</f>
        <v>0</v>
      </c>
      <c r="H167" s="206" t="str">
        <f>SCORE_H!$I$238</f>
        <v>TANGUY Yves 5B2524</v>
      </c>
    </row>
    <row r="168" spans="2:8" ht="12" customHeight="1">
      <c r="B168" s="269" t="str">
        <f>SCORE_H!$B$122</f>
        <v>TANGUY Yves 5B2524</v>
      </c>
      <c r="D168" s="273"/>
      <c r="F168" s="270"/>
      <c r="H168" s="206" t="str">
        <f>SCORE_H!$H$238</f>
        <v>6/11 7/11 2/11</v>
      </c>
    </row>
    <row r="169" spans="2:8" ht="12" customHeight="1">
      <c r="B169" s="270" t="str">
        <f>SCORE_H!$A$122</f>
        <v> </v>
      </c>
      <c r="D169" s="269" t="str">
        <f>SCORE_H!$I$122</f>
        <v>TANGUY Yves 5B2524</v>
      </c>
      <c r="F169" s="270"/>
      <c r="H169" s="224" t="s">
        <v>67</v>
      </c>
    </row>
    <row r="170" spans="2:6" ht="12" customHeight="1">
      <c r="B170" s="271" t="str">
        <f>SCORE_H!$D$122</f>
        <v>CABARET Laurent 5C3199</v>
      </c>
      <c r="D170" s="270" t="str">
        <f>SCORE_H!$H$122</f>
        <v>11/6 9/11 11/7 11/6</v>
      </c>
      <c r="F170" s="270"/>
    </row>
    <row r="171" spans="2:12" ht="12" customHeight="1">
      <c r="B171" s="273"/>
      <c r="D171" s="270">
        <f>SCORE_H!$A$171</f>
        <v>0</v>
      </c>
      <c r="F171" s="271" t="str">
        <f>SCORE_H!$I$171</f>
        <v>TANGUY Yves 5B2524</v>
      </c>
      <c r="K171" s="207"/>
      <c r="L171" s="207"/>
    </row>
    <row r="172" spans="2:6" ht="12" customHeight="1">
      <c r="B172" s="269" t="str">
        <f>SCORE_H!$B$123</f>
        <v>VERCHERE Dominique 5A1996</v>
      </c>
      <c r="D172" s="270"/>
      <c r="F172" s="223" t="str">
        <f>SCORE_H!$H$171</f>
        <v>5/11 8/11 11/8 11/9 7/11</v>
      </c>
    </row>
    <row r="173" spans="2:4" ht="12" customHeight="1">
      <c r="B173" s="270" t="str">
        <f>SCORE_H!$A$123</f>
        <v> </v>
      </c>
      <c r="D173" s="271" t="str">
        <f>SCORE_H!$I$123</f>
        <v>CALLOCH Philippe 5C3388</v>
      </c>
    </row>
    <row r="174" spans="2:4" ht="12" customHeight="1">
      <c r="B174" s="271" t="str">
        <f>SCORE_H!$D$123</f>
        <v>CALLOCH Philippe 5C3388</v>
      </c>
      <c r="D174" s="223" t="str">
        <f>SCORE_H!$H$123</f>
        <v>10/12 11/13 11/7 7/11</v>
      </c>
    </row>
    <row r="175" spans="2:4" ht="12" customHeight="1">
      <c r="B175" s="223"/>
      <c r="D175" s="223"/>
    </row>
    <row r="176" spans="2:4" ht="12" customHeight="1">
      <c r="B176" s="220" t="s">
        <v>74</v>
      </c>
      <c r="D176" s="223"/>
    </row>
    <row r="178" ht="12" customHeight="1">
      <c r="B178" s="269" t="str">
        <f>SCORE_H!$K$170</f>
        <v>BERNARD Pierre 5C3078</v>
      </c>
    </row>
    <row r="179" spans="2:4" ht="12" customHeight="1">
      <c r="B179" s="270">
        <f>SCORE_H!$A$241</f>
        <v>0</v>
      </c>
      <c r="D179" s="206" t="str">
        <f>SCORE_H!$I$241</f>
        <v>CALLOCH Philippe 5C3388</v>
      </c>
    </row>
    <row r="180" spans="2:4" ht="12" customHeight="1">
      <c r="B180" s="271" t="str">
        <f>SCORE_H!$K$171</f>
        <v>CALLOCH Philippe 5C3388</v>
      </c>
      <c r="D180" s="206" t="str">
        <f>SCORE_H!$H$241</f>
        <v>13/11 11/8 9/11 11/6</v>
      </c>
    </row>
    <row r="181" ht="12" customHeight="1">
      <c r="B181" s="223"/>
    </row>
    <row r="182" ht="12" customHeight="1">
      <c r="B182" s="220" t="s">
        <v>77</v>
      </c>
    </row>
    <row r="183" ht="12" customHeight="1">
      <c r="D183" s="210"/>
    </row>
    <row r="184" ht="12" customHeight="1">
      <c r="B184" s="269" t="str">
        <f>SCORE_H!$B$174</f>
        <v>ONBASIOGLU Gilles 5B2541</v>
      </c>
    </row>
    <row r="185" spans="2:4" ht="12" customHeight="1">
      <c r="B185" s="270">
        <f>SCORE_H!$A$174</f>
        <v>0</v>
      </c>
      <c r="D185" s="269" t="str">
        <f>SCORE_H!$I$174</f>
        <v>ONBASIOGLU Gilles 5B2541</v>
      </c>
    </row>
    <row r="186" spans="2:4" ht="12" customHeight="1">
      <c r="B186" s="271" t="str">
        <f>SCORE_H!$D$174</f>
        <v>BONTEMPS Christophe NC4800</v>
      </c>
      <c r="D186" s="270" t="str">
        <f>SCORE_H!$H$174</f>
        <v>11/8 11/5 11/7</v>
      </c>
    </row>
    <row r="187" spans="2:8" ht="12" customHeight="1">
      <c r="B187" s="273"/>
      <c r="D187" s="270">
        <f>SCORE_H!$A$244</f>
        <v>0</v>
      </c>
      <c r="F187" s="206" t="str">
        <f>SCORE_H!$I$244</f>
        <v>CABARET Laurent 5C3199</v>
      </c>
      <c r="H187" s="210" t="s">
        <v>83</v>
      </c>
    </row>
    <row r="188" spans="2:6" ht="12" customHeight="1">
      <c r="B188" s="269" t="str">
        <f>SCORE_H!$B$175</f>
        <v>CABARET Laurent 5C3199</v>
      </c>
      <c r="D188" s="270"/>
      <c r="F188" s="206" t="str">
        <f>SCORE_H!$H$244</f>
        <v>11/7 11/7 11/9</v>
      </c>
    </row>
    <row r="189" spans="2:4" ht="12" customHeight="1">
      <c r="B189" s="270">
        <f>SCORE_H!$A$175</f>
        <v>0</v>
      </c>
      <c r="D189" s="271" t="str">
        <f>SCORE_H!$I$175</f>
        <v>CABARET Laurent 5C3199</v>
      </c>
    </row>
    <row r="190" spans="2:4" ht="12" customHeight="1">
      <c r="B190" s="271" t="str">
        <f>SCORE_H!$D$175</f>
        <v>VERCHERE Dominique 5A1996</v>
      </c>
      <c r="D190" s="223" t="str">
        <f>SCORE_H!$H$175</f>
        <v>9/11 8/11 11/4 11/9 11/2</v>
      </c>
    </row>
    <row r="191" spans="2:4" ht="12" customHeight="1">
      <c r="B191" s="223"/>
      <c r="D191" s="223"/>
    </row>
    <row r="192" spans="2:4" ht="12" customHeight="1">
      <c r="B192" s="220" t="s">
        <v>85</v>
      </c>
      <c r="D192" s="223"/>
    </row>
    <row r="194" ht="12" customHeight="1">
      <c r="B194" s="269" t="str">
        <f>SCORE_H!$B$247</f>
        <v>VERCHERE Dominique 5A1996</v>
      </c>
    </row>
    <row r="195" spans="2:6" ht="12" customHeight="1">
      <c r="B195" s="270">
        <f>SCORE_H!$A$247</f>
        <v>0</v>
      </c>
      <c r="D195" s="206" t="str">
        <f>SCORE_H!$I$247</f>
        <v>VERCHERE Dominique 5A1996</v>
      </c>
      <c r="F195" s="210"/>
    </row>
    <row r="196" spans="2:4" ht="12" customHeight="1">
      <c r="B196" s="271" t="str">
        <f>SCORE_H!$D$247</f>
        <v>BONTEMPS Christophe NC4800</v>
      </c>
      <c r="D196" s="206" t="str">
        <f>SCORE_H!$H$247</f>
        <v>11/5 11/8 12/10</v>
      </c>
    </row>
    <row r="199" spans="2:10" ht="12" customHeight="1">
      <c r="B199" s="213"/>
      <c r="C199" s="213"/>
      <c r="D199" s="213"/>
      <c r="E199" s="217"/>
      <c r="F199" s="215" t="s">
        <v>339</v>
      </c>
      <c r="G199" s="216"/>
      <c r="H199" s="216"/>
      <c r="I199" s="216"/>
      <c r="J199" s="218"/>
    </row>
    <row r="200" spans="2:10" ht="12" customHeight="1">
      <c r="B200" s="220" t="s">
        <v>40</v>
      </c>
      <c r="D200" s="210"/>
      <c r="J200" s="210"/>
    </row>
    <row r="202" ht="12" customHeight="1">
      <c r="B202" s="263">
        <f>SCORE_H!$B$84</f>
      </c>
    </row>
    <row r="203" spans="2:4" ht="12" customHeight="1">
      <c r="B203" s="264">
        <f>SCORE_H!$A$84</f>
        <v>0</v>
      </c>
      <c r="D203" s="263">
        <f>SCORE_H!$I$84</f>
      </c>
    </row>
    <row r="204" spans="2:4" ht="12" customHeight="1">
      <c r="B204" s="265">
        <f>SCORE_H!$D$84</f>
      </c>
      <c r="D204" s="264" t="str">
        <f>SCORE_H!$H$84</f>
        <v>  </v>
      </c>
    </row>
    <row r="205" spans="2:6" ht="12" customHeight="1">
      <c r="B205" s="267"/>
      <c r="D205" s="264">
        <f>SCORE_H!$A$126</f>
        <v>0</v>
      </c>
      <c r="F205" s="263">
        <f>SCORE_H!$I$126</f>
      </c>
    </row>
    <row r="206" spans="2:6" ht="12" customHeight="1">
      <c r="B206" s="263">
        <f>SCORE_H!$B$85</f>
      </c>
      <c r="D206" s="264"/>
      <c r="F206" s="264" t="str">
        <f>SCORE_H!$H$126</f>
        <v>  </v>
      </c>
    </row>
    <row r="207" spans="2:6" ht="12" customHeight="1">
      <c r="B207" s="264">
        <f>SCORE_H!$A$85</f>
        <v>0</v>
      </c>
      <c r="D207" s="265">
        <f>SCORE_H!$I$85</f>
      </c>
      <c r="F207" s="264"/>
    </row>
    <row r="208" spans="2:6" ht="12" customHeight="1">
      <c r="B208" s="265">
        <f>SCORE_H!$D$85</f>
      </c>
      <c r="D208" s="266" t="str">
        <f>SCORE_H!$H$85</f>
        <v>  </v>
      </c>
      <c r="F208" s="264"/>
    </row>
    <row r="209" spans="2:8" ht="12" customHeight="1">
      <c r="B209" s="267"/>
      <c r="D209" s="267"/>
      <c r="F209" s="264">
        <f>SCORE_H!$A$178</f>
        <v>0</v>
      </c>
      <c r="H209" s="263">
        <f>SCORE_H!$I$178</f>
      </c>
    </row>
    <row r="210" spans="2:8" ht="12" customHeight="1">
      <c r="B210" s="263">
        <f>SCORE_H!$B$86</f>
      </c>
      <c r="D210" s="267"/>
      <c r="F210" s="264"/>
      <c r="H210" s="264" t="str">
        <f>SCORE_H!$H$178</f>
        <v>  </v>
      </c>
    </row>
    <row r="211" spans="2:8" ht="12" customHeight="1">
      <c r="B211" s="264">
        <f>SCORE_H!$A$86</f>
        <v>0</v>
      </c>
      <c r="D211" s="263">
        <f>SCORE_H!$I$86</f>
      </c>
      <c r="F211" s="264"/>
      <c r="H211" s="264"/>
    </row>
    <row r="212" spans="2:8" ht="12" customHeight="1">
      <c r="B212" s="265">
        <f>SCORE_H!$D$86</f>
      </c>
      <c r="D212" s="264" t="str">
        <f>SCORE_H!$H$86</f>
        <v>  </v>
      </c>
      <c r="F212" s="264"/>
      <c r="H212" s="264"/>
    </row>
    <row r="213" spans="2:8" ht="12" customHeight="1">
      <c r="B213" s="267"/>
      <c r="D213" s="264">
        <f>SCORE_H!$A$127</f>
        <v>0</v>
      </c>
      <c r="F213" s="265">
        <f>SCORE_H!$I$127</f>
      </c>
      <c r="H213" s="264"/>
    </row>
    <row r="214" spans="2:8" ht="12" customHeight="1">
      <c r="B214" s="263">
        <f>SCORE_H!$B$87</f>
      </c>
      <c r="D214" s="264"/>
      <c r="F214" s="266" t="str">
        <f>SCORE_H!$H$127</f>
        <v>  </v>
      </c>
      <c r="H214" s="264"/>
    </row>
    <row r="215" spans="2:8" ht="12" customHeight="1">
      <c r="B215" s="264">
        <f>SCORE_H!$A$87</f>
        <v>0</v>
      </c>
      <c r="D215" s="265">
        <f>SCORE_H!$I$87</f>
      </c>
      <c r="F215" s="267"/>
      <c r="H215" s="264"/>
    </row>
    <row r="216" spans="2:8" ht="12" customHeight="1">
      <c r="B216" s="265">
        <f>SCORE_H!$D$87</f>
      </c>
      <c r="D216" s="266" t="str">
        <f>SCORE_H!$H$87</f>
        <v>  </v>
      </c>
      <c r="F216" s="267"/>
      <c r="H216" s="264"/>
    </row>
    <row r="217" spans="2:10" ht="12" customHeight="1">
      <c r="B217" s="267"/>
      <c r="D217" s="267"/>
      <c r="F217" s="267"/>
      <c r="H217" s="264">
        <f>SCORE_H!$A$250</f>
        <v>0</v>
      </c>
      <c r="J217" s="206">
        <f>SCORE_H!$I$250</f>
      </c>
    </row>
    <row r="218" spans="2:10" ht="12" customHeight="1">
      <c r="B218" s="263">
        <f>SCORE_H!$B$88</f>
      </c>
      <c r="D218" s="267"/>
      <c r="F218" s="267"/>
      <c r="H218" s="264"/>
      <c r="J218" s="206" t="str">
        <f>SCORE_H!$H$250</f>
        <v>  </v>
      </c>
    </row>
    <row r="219" spans="2:10" ht="12" customHeight="1">
      <c r="B219" s="264">
        <f>SCORE_H!$A$88</f>
        <v>0</v>
      </c>
      <c r="D219" s="263">
        <f>SCORE_H!$I$88</f>
      </c>
      <c r="F219" s="267"/>
      <c r="H219" s="264"/>
      <c r="J219" s="224" t="s">
        <v>56</v>
      </c>
    </row>
    <row r="220" spans="2:8" ht="12" customHeight="1">
      <c r="B220" s="265">
        <f>SCORE_H!$D$88</f>
      </c>
      <c r="D220" s="264" t="str">
        <f>SCORE_H!$H$88</f>
        <v>  </v>
      </c>
      <c r="F220" s="267"/>
      <c r="H220" s="264"/>
    </row>
    <row r="221" spans="2:8" ht="12" customHeight="1">
      <c r="B221" s="267"/>
      <c r="D221" s="264">
        <f>SCORE_H!$A$128</f>
        <v>0</v>
      </c>
      <c r="F221" s="263">
        <f>SCORE_H!$I$128</f>
      </c>
      <c r="H221" s="264"/>
    </row>
    <row r="222" spans="2:8" ht="12" customHeight="1">
      <c r="B222" s="263">
        <f>SCORE_H!$B$89</f>
      </c>
      <c r="D222" s="264"/>
      <c r="F222" s="264" t="str">
        <f>SCORE_H!$H$128</f>
        <v>  </v>
      </c>
      <c r="H222" s="264"/>
    </row>
    <row r="223" spans="2:8" ht="12" customHeight="1">
      <c r="B223" s="264">
        <f>SCORE_H!$A$89</f>
        <v>0</v>
      </c>
      <c r="D223" s="265">
        <f>SCORE_H!$I$89</f>
      </c>
      <c r="F223" s="264"/>
      <c r="H223" s="264"/>
    </row>
    <row r="224" spans="2:8" ht="12" customHeight="1">
      <c r="B224" s="265">
        <f>SCORE_H!$D$89</f>
      </c>
      <c r="D224" s="266" t="str">
        <f>SCORE_H!$H$89</f>
        <v>  </v>
      </c>
      <c r="F224" s="264"/>
      <c r="H224" s="264"/>
    </row>
    <row r="225" spans="2:8" ht="12" customHeight="1">
      <c r="B225" s="267"/>
      <c r="D225" s="267"/>
      <c r="F225" s="264">
        <f>SCORE_H!$A$179</f>
        <v>0</v>
      </c>
      <c r="H225" s="265">
        <f>SCORE_H!$I$179</f>
      </c>
    </row>
    <row r="226" spans="2:8" ht="12" customHeight="1">
      <c r="B226" s="263">
        <f>SCORE_H!$B$90</f>
      </c>
      <c r="D226" s="267"/>
      <c r="F226" s="264"/>
      <c r="H226" s="223" t="str">
        <f>SCORE_H!$H$179</f>
        <v>  </v>
      </c>
    </row>
    <row r="227" spans="2:6" ht="12" customHeight="1">
      <c r="B227" s="264">
        <f>SCORE_H!$A$90</f>
        <v>0</v>
      </c>
      <c r="D227" s="263">
        <f>SCORE_H!$I$90</f>
      </c>
      <c r="F227" s="264"/>
    </row>
    <row r="228" spans="2:6" ht="12" customHeight="1">
      <c r="B228" s="265">
        <f>SCORE_H!$D$90</f>
      </c>
      <c r="D228" s="264" t="str">
        <f>SCORE_H!$H$90</f>
        <v>  </v>
      </c>
      <c r="F228" s="264"/>
    </row>
    <row r="229" spans="2:6" ht="12" customHeight="1">
      <c r="B229" s="267"/>
      <c r="D229" s="264">
        <f>SCORE_H!$A$129</f>
        <v>0</v>
      </c>
      <c r="F229" s="265">
        <f>SCORE_H!$I$129</f>
      </c>
    </row>
    <row r="230" spans="2:6" ht="12" customHeight="1">
      <c r="B230" s="263">
        <f>SCORE_H!$B$91</f>
      </c>
      <c r="D230" s="264"/>
      <c r="F230" s="223" t="str">
        <f>SCORE_H!$H$129</f>
        <v>  </v>
      </c>
    </row>
    <row r="231" spans="2:4" ht="12" customHeight="1">
      <c r="B231" s="264">
        <f>SCORE_H!$A$91</f>
        <v>0</v>
      </c>
      <c r="D231" s="265">
        <f>SCORE_H!$I$91</f>
      </c>
    </row>
    <row r="232" spans="2:4" ht="12" customHeight="1">
      <c r="B232" s="265">
        <f>SCORE_H!$D$91</f>
      </c>
      <c r="D232" s="223" t="str">
        <f>SCORE_H!$H$91</f>
        <v>  </v>
      </c>
    </row>
    <row r="233" spans="2:4" ht="12" customHeight="1">
      <c r="B233" s="223"/>
      <c r="D233" s="223"/>
    </row>
    <row r="234" spans="2:4" ht="12" customHeight="1">
      <c r="B234" s="220" t="s">
        <v>68</v>
      </c>
      <c r="D234" s="223"/>
    </row>
    <row r="236" ht="12" customHeight="1">
      <c r="B236" s="263">
        <f>SCORE_H!$B$253</f>
      </c>
    </row>
    <row r="237" spans="2:4" ht="12" customHeight="1">
      <c r="B237" s="264">
        <f>SCORE_H!$A$253</f>
        <v>0</v>
      </c>
      <c r="D237" s="206">
        <f>SCORE_H!$I$253</f>
      </c>
    </row>
    <row r="238" spans="2:4" ht="12" customHeight="1">
      <c r="B238" s="265">
        <f>SCORE_H!$D$253</f>
      </c>
      <c r="D238" s="206" t="str">
        <f>SCORE_H!$H$253</f>
        <v>  </v>
      </c>
    </row>
    <row r="239" spans="2:4" ht="12" customHeight="1">
      <c r="B239" s="223"/>
      <c r="D239" s="210"/>
    </row>
    <row r="240" spans="2:4" ht="12" customHeight="1">
      <c r="B240" s="220" t="s">
        <v>73</v>
      </c>
      <c r="D240" s="210"/>
    </row>
    <row r="241" spans="2:4" ht="12" customHeight="1">
      <c r="B241" s="220"/>
      <c r="D241" s="210"/>
    </row>
    <row r="242" ht="12" customHeight="1">
      <c r="B242" s="263">
        <f>SCORE_H!$B$182</f>
      </c>
    </row>
    <row r="243" ht="12" customHeight="1">
      <c r="B243" s="264">
        <f>SCORE_H!$A$182</f>
        <v>0</v>
      </c>
    </row>
    <row r="244" spans="2:4" ht="12" customHeight="1">
      <c r="B244" s="265">
        <f>SCORE_H!$D$182</f>
      </c>
      <c r="D244" s="263">
        <f>SCORE_H!$I$182</f>
      </c>
    </row>
    <row r="245" spans="2:4" ht="12" customHeight="1">
      <c r="B245" s="267"/>
      <c r="D245" s="264" t="str">
        <f>SCORE_H!$H$182</f>
        <v>  </v>
      </c>
    </row>
    <row r="246" spans="2:6" ht="12" customHeight="1">
      <c r="B246" s="263">
        <f>SCORE_H!$B$183</f>
      </c>
      <c r="D246" s="264">
        <f>SCORE_H!$A$256</f>
        <v>0</v>
      </c>
      <c r="F246" s="206">
        <f>SCORE_H!$I$256</f>
      </c>
    </row>
    <row r="247" spans="2:6" ht="12" customHeight="1">
      <c r="B247" s="264">
        <f>SCORE_H!$A$183</f>
        <v>0</v>
      </c>
      <c r="D247" s="264"/>
      <c r="F247" s="206" t="str">
        <f>SCORE_H!$H$256</f>
        <v>  </v>
      </c>
    </row>
    <row r="248" spans="2:6" ht="12" customHeight="1">
      <c r="B248" s="265">
        <f>SCORE_H!$D$183</f>
      </c>
      <c r="D248" s="265">
        <f>SCORE_H!$I$183</f>
      </c>
      <c r="F248" s="224" t="s">
        <v>78</v>
      </c>
    </row>
    <row r="249" spans="2:6" ht="12" customHeight="1">
      <c r="B249" s="223"/>
      <c r="D249" s="223"/>
      <c r="F249" s="210"/>
    </row>
    <row r="250" spans="2:6" ht="12" customHeight="1">
      <c r="B250" s="220" t="s">
        <v>81</v>
      </c>
      <c r="D250" s="223"/>
      <c r="F250" s="210"/>
    </row>
    <row r="251" ht="12" customHeight="1">
      <c r="D251" s="223" t="str">
        <f>SCORE_H!$H$183</f>
        <v>  </v>
      </c>
    </row>
    <row r="252" ht="12" customHeight="1">
      <c r="B252" s="263">
        <f>SCORE_H!$B$259</f>
      </c>
    </row>
    <row r="253" spans="2:4" ht="12" customHeight="1">
      <c r="B253" s="264">
        <f>SCORE_H!$A$259</f>
        <v>0</v>
      </c>
      <c r="D253" s="206">
        <f>SCORE_H!$I$259</f>
      </c>
    </row>
    <row r="254" spans="2:4" ht="12" customHeight="1">
      <c r="B254" s="265">
        <f>SCORE_H!$D$259</f>
      </c>
      <c r="D254" s="206" t="str">
        <f>SCORE_H!$H$259</f>
        <v>  </v>
      </c>
    </row>
    <row r="255" ht="12" customHeight="1">
      <c r="D255" s="210"/>
    </row>
    <row r="257" spans="2:8" ht="12" customHeight="1">
      <c r="B257" s="213"/>
      <c r="C257" s="213"/>
      <c r="D257" s="217"/>
      <c r="E257" s="216"/>
      <c r="F257" s="215" t="s">
        <v>35</v>
      </c>
      <c r="G257" s="216"/>
      <c r="H257" s="216"/>
    </row>
    <row r="258" ht="12" customHeight="1">
      <c r="B258" s="220" t="s">
        <v>41</v>
      </c>
    </row>
    <row r="260" ht="12" customHeight="1">
      <c r="B260" s="263">
        <f>SCORE_H!$B$132</f>
      </c>
    </row>
    <row r="261" ht="12" customHeight="1">
      <c r="B261" s="264">
        <f>SCORE_H!$A$132</f>
        <v>0</v>
      </c>
    </row>
    <row r="262" spans="2:4" ht="12" customHeight="1">
      <c r="B262" s="265">
        <f>SCORE_H!$D$132</f>
      </c>
      <c r="D262" s="263">
        <f>SCORE_H!$I$132</f>
      </c>
    </row>
    <row r="263" spans="2:4" ht="12" customHeight="1">
      <c r="B263" s="267"/>
      <c r="D263" s="264" t="str">
        <f>SCORE_H!$H$132</f>
        <v>  </v>
      </c>
    </row>
    <row r="264" spans="2:6" ht="12" customHeight="1">
      <c r="B264" s="263">
        <f>SCORE_H!$B$133</f>
      </c>
      <c r="D264" s="264">
        <f>SCORE_H!$A$186</f>
        <v>0</v>
      </c>
      <c r="F264" s="263">
        <f>SCORE_H!$I$186</f>
      </c>
    </row>
    <row r="265" spans="2:6" ht="12" customHeight="1">
      <c r="B265" s="264">
        <f>SCORE_H!$A$133</f>
        <v>0</v>
      </c>
      <c r="D265" s="264"/>
      <c r="F265" s="264" t="str">
        <f>SCORE_H!$H$186</f>
        <v>  </v>
      </c>
    </row>
    <row r="266" spans="2:6" ht="12" customHeight="1">
      <c r="B266" s="265">
        <f>SCORE_H!$D$133</f>
      </c>
      <c r="D266" s="265">
        <f>SCORE_H!$I$133</f>
      </c>
      <c r="F266" s="264"/>
    </row>
    <row r="267" spans="2:6" ht="12" customHeight="1">
      <c r="B267" s="267"/>
      <c r="D267" s="266" t="str">
        <f>SCORE_H!$H$133</f>
        <v>  </v>
      </c>
      <c r="F267" s="264"/>
    </row>
    <row r="268" spans="2:8" ht="12" customHeight="1">
      <c r="B268" s="263">
        <f>SCORE_H!$B$134</f>
      </c>
      <c r="D268" s="267"/>
      <c r="F268" s="264">
        <f>SCORE_H!$A$262</f>
        <v>0</v>
      </c>
      <c r="H268" s="206">
        <f>SCORE_H!$I$262</f>
      </c>
    </row>
    <row r="269" spans="2:8" ht="12" customHeight="1">
      <c r="B269" s="264">
        <f>SCORE_H!$A$134</f>
        <v>0</v>
      </c>
      <c r="D269" s="267"/>
      <c r="F269" s="264"/>
      <c r="H269" s="206" t="str">
        <f>SCORE_H!$H$262</f>
        <v>  </v>
      </c>
    </row>
    <row r="270" spans="2:8" ht="12" customHeight="1">
      <c r="B270" s="265">
        <f>SCORE_H!$D$134</f>
      </c>
      <c r="D270" s="263">
        <f>SCORE_H!$I$134</f>
      </c>
      <c r="F270" s="264"/>
      <c r="H270" s="224" t="s">
        <v>49</v>
      </c>
    </row>
    <row r="271" spans="2:6" ht="12" customHeight="1">
      <c r="B271" s="267"/>
      <c r="D271" s="264" t="str">
        <f>SCORE_H!$H$134</f>
        <v>  </v>
      </c>
      <c r="F271" s="264"/>
    </row>
    <row r="272" spans="2:6" ht="12" customHeight="1">
      <c r="B272" s="263">
        <f>SCORE_H!$B$135</f>
      </c>
      <c r="D272" s="264">
        <f>SCORE_H!$A$187</f>
        <v>0</v>
      </c>
      <c r="F272" s="265">
        <f>SCORE_H!$I$187</f>
      </c>
    </row>
    <row r="273" spans="2:6" ht="12" customHeight="1">
      <c r="B273" s="264">
        <f>SCORE_H!$A$135</f>
        <v>0</v>
      </c>
      <c r="D273" s="264"/>
      <c r="F273" s="223" t="str">
        <f>SCORE_H!$H$187</f>
        <v>  </v>
      </c>
    </row>
    <row r="274" spans="2:4" ht="12" customHeight="1">
      <c r="B274" s="265">
        <f>SCORE_H!$D$135</f>
      </c>
      <c r="D274" s="265">
        <f>SCORE_H!$I$135</f>
      </c>
    </row>
    <row r="275" spans="2:4" ht="12" customHeight="1">
      <c r="B275" s="223"/>
      <c r="D275" s="223" t="str">
        <f>SCORE_H!$H$135</f>
        <v>  </v>
      </c>
    </row>
    <row r="276" ht="12" customHeight="1">
      <c r="B276" s="220" t="s">
        <v>54</v>
      </c>
    </row>
    <row r="278" ht="12" customHeight="1">
      <c r="B278" s="263">
        <f>SCORE_H!$B$265</f>
      </c>
    </row>
    <row r="279" spans="2:4" ht="12" customHeight="1">
      <c r="B279" s="264">
        <f>SCORE_H!$A$265</f>
        <v>0</v>
      </c>
      <c r="D279" s="206">
        <f>SCORE_H!$I$265</f>
      </c>
    </row>
    <row r="280" spans="2:4" ht="15" customHeight="1">
      <c r="B280" s="265">
        <f>SCORE_H!$D$265</f>
      </c>
      <c r="D280" s="206" t="str">
        <f>SCORE_H!$H$265</f>
        <v>  </v>
      </c>
    </row>
    <row r="281" spans="2:4" ht="12" customHeight="1">
      <c r="B281" s="223"/>
      <c r="D281" s="210"/>
    </row>
    <row r="282" spans="2:4" ht="12" customHeight="1">
      <c r="B282" s="220" t="s">
        <v>61</v>
      </c>
      <c r="D282" s="210"/>
    </row>
    <row r="283" ht="12" customHeight="1">
      <c r="D283" s="210"/>
    </row>
    <row r="284" ht="12" customHeight="1">
      <c r="B284" s="263">
        <f>SCORE_H!$B$190</f>
      </c>
    </row>
    <row r="285" spans="2:4" ht="12" customHeight="1">
      <c r="B285" s="264">
        <f>SCORE_H!$A$190</f>
        <v>0</v>
      </c>
      <c r="D285" s="263">
        <f>SCORE_H!$I$190</f>
      </c>
    </row>
    <row r="286" spans="2:4" ht="12" customHeight="1">
      <c r="B286" s="265">
        <f>SCORE_H!$D$190</f>
      </c>
      <c r="D286" s="264" t="str">
        <f>SCORE_H!$H$190</f>
        <v>  </v>
      </c>
    </row>
    <row r="287" spans="2:6" ht="12" customHeight="1">
      <c r="B287" s="267"/>
      <c r="D287" s="264">
        <f>SCORE_H!$A$268</f>
        <v>0</v>
      </c>
      <c r="F287" s="206">
        <f>SCORE_H!$I$268</f>
      </c>
    </row>
    <row r="288" spans="2:6" ht="12" customHeight="1">
      <c r="B288" s="263">
        <f>SCORE_H!$B$191</f>
      </c>
      <c r="D288" s="264"/>
      <c r="F288" s="206" t="str">
        <f>SCORE_H!$H$268</f>
        <v>  </v>
      </c>
    </row>
    <row r="289" spans="2:6" ht="12" customHeight="1">
      <c r="B289" s="264">
        <f>SCORE_H!$A$191</f>
        <v>0</v>
      </c>
      <c r="D289" s="265">
        <f>SCORE_H!$I$191</f>
      </c>
      <c r="F289" s="224" t="s">
        <v>64</v>
      </c>
    </row>
    <row r="290" spans="2:4" ht="12" customHeight="1">
      <c r="B290" s="265">
        <f>SCORE_H!$D$191</f>
      </c>
      <c r="D290" s="223" t="str">
        <f>SCORE_H!$H$191</f>
        <v>  </v>
      </c>
    </row>
    <row r="291" ht="12" customHeight="1">
      <c r="B291" s="223"/>
    </row>
    <row r="292" ht="12" customHeight="1">
      <c r="B292" s="220" t="s">
        <v>69</v>
      </c>
    </row>
    <row r="294" spans="2:3" ht="12" customHeight="1">
      <c r="B294" s="263">
        <f>SCORE_H!$B$271</f>
      </c>
      <c r="C294" s="210"/>
    </row>
    <row r="295" spans="2:6" ht="12" customHeight="1">
      <c r="B295" s="264">
        <f>SCORE_H!$A$271</f>
        <v>0</v>
      </c>
      <c r="D295" s="206">
        <f>SCORE_H!$I$271</f>
      </c>
      <c r="F295" s="210"/>
    </row>
    <row r="296" spans="2:4" ht="12" customHeight="1">
      <c r="B296" s="265">
        <f>SCORE_H!$D$271</f>
      </c>
      <c r="D296" s="206" t="str">
        <f>SCORE_H!$H$271</f>
        <v>  </v>
      </c>
    </row>
    <row r="297" spans="2:8" ht="12" customHeight="1">
      <c r="B297" s="209"/>
      <c r="C297" s="209"/>
      <c r="D297" s="209"/>
      <c r="E297" s="209"/>
      <c r="F297" s="209"/>
      <c r="G297" s="209"/>
      <c r="H297" s="209"/>
    </row>
    <row r="298" spans="1:12" s="251" customFormat="1" ht="12" customHeight="1">
      <c r="A298" s="252"/>
      <c r="B298" s="206"/>
      <c r="C298" s="206"/>
      <c r="D298" s="207"/>
      <c r="E298" s="208"/>
      <c r="F298" s="204" t="s">
        <v>27</v>
      </c>
      <c r="G298" s="208"/>
      <c r="H298" s="208"/>
      <c r="I298" s="208"/>
      <c r="J298" s="207"/>
      <c r="K298" s="207"/>
      <c r="L298" s="207"/>
    </row>
    <row r="299" spans="1:12" s="251" customFormat="1" ht="12" customHeight="1">
      <c r="A299" s="252"/>
      <c r="B299" s="210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</row>
    <row r="300" spans="1:12" s="251" customFormat="1" ht="12" customHeight="1">
      <c r="A300" s="252"/>
      <c r="B300" s="211" t="s">
        <v>29</v>
      </c>
      <c r="C300" s="211"/>
      <c r="D300" s="211" t="s">
        <v>30</v>
      </c>
      <c r="E300" s="211"/>
      <c r="F300" s="211" t="s">
        <v>31</v>
      </c>
      <c r="G300" s="211"/>
      <c r="H300" s="211" t="s">
        <v>32</v>
      </c>
      <c r="I300" s="211"/>
      <c r="J300" s="211" t="s">
        <v>33</v>
      </c>
      <c r="K300" s="213"/>
      <c r="L300" s="213"/>
    </row>
    <row r="301" spans="1:12" s="251" customFormat="1" ht="12" customHeight="1">
      <c r="A301" s="252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</row>
    <row r="302" spans="1:12" s="251" customFormat="1" ht="12" customHeight="1">
      <c r="A302" s="252"/>
      <c r="B302" s="258">
        <f>SCORE_H!$B$56</f>
      </c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</row>
    <row r="303" spans="1:12" s="251" customFormat="1" ht="12" customHeight="1">
      <c r="A303" s="252"/>
      <c r="B303" s="259">
        <f>SCORE_H!$A$56</f>
        <v>0</v>
      </c>
      <c r="C303" s="206"/>
      <c r="D303" s="258">
        <f>SCORE_H!$I$56</f>
      </c>
      <c r="E303" s="206"/>
      <c r="F303" s="206"/>
      <c r="G303" s="206"/>
      <c r="H303" s="206"/>
      <c r="I303" s="206"/>
      <c r="J303" s="206"/>
      <c r="K303" s="206"/>
      <c r="L303" s="206"/>
    </row>
    <row r="304" spans="1:12" s="251" customFormat="1" ht="12" customHeight="1">
      <c r="A304" s="252"/>
      <c r="B304" s="260">
        <f>SCORE_H!$D$56</f>
      </c>
      <c r="C304" s="206"/>
      <c r="D304" s="259" t="str">
        <f>SCORE_H!$H$56</f>
        <v>  </v>
      </c>
      <c r="E304" s="206"/>
      <c r="F304" s="206"/>
      <c r="G304" s="206"/>
      <c r="H304" s="206"/>
      <c r="I304" s="206"/>
      <c r="J304" s="206"/>
      <c r="K304" s="206"/>
      <c r="L304" s="206"/>
    </row>
    <row r="305" spans="1:12" s="251" customFormat="1" ht="12" customHeight="1">
      <c r="A305" s="252"/>
      <c r="B305" s="261"/>
      <c r="C305" s="206"/>
      <c r="D305" s="259">
        <f>SCORE_H!$A$94</f>
        <v>0</v>
      </c>
      <c r="E305" s="206"/>
      <c r="F305" s="258">
        <f>SCORE_H!$I$94</f>
      </c>
      <c r="G305" s="206"/>
      <c r="H305" s="206"/>
      <c r="I305" s="206"/>
      <c r="J305" s="206"/>
      <c r="K305" s="206"/>
      <c r="L305" s="206"/>
    </row>
    <row r="306" spans="1:12" s="251" customFormat="1" ht="12" customHeight="1">
      <c r="A306" s="252"/>
      <c r="B306" s="258">
        <f>SCORE_H!$B$57</f>
      </c>
      <c r="C306" s="206"/>
      <c r="D306" s="259"/>
      <c r="E306" s="206"/>
      <c r="F306" s="259" t="str">
        <f>SCORE_H!$H$94</f>
        <v>  </v>
      </c>
      <c r="G306" s="206"/>
      <c r="H306" s="206"/>
      <c r="I306" s="206"/>
      <c r="J306" s="206"/>
      <c r="K306" s="206"/>
      <c r="L306" s="206"/>
    </row>
    <row r="307" spans="1:12" s="251" customFormat="1" ht="12" customHeight="1">
      <c r="A307" s="252"/>
      <c r="B307" s="259">
        <f>SCORE_H!$A$57</f>
        <v>0</v>
      </c>
      <c r="C307" s="206"/>
      <c r="D307" s="260">
        <f>SCORE_H!$I$57</f>
      </c>
      <c r="E307" s="206"/>
      <c r="F307" s="259"/>
      <c r="G307" s="206"/>
      <c r="H307" s="206"/>
      <c r="I307" s="206"/>
      <c r="J307" s="206"/>
      <c r="K307" s="206"/>
      <c r="L307" s="206"/>
    </row>
    <row r="308" spans="1:12" s="251" customFormat="1" ht="12" customHeight="1">
      <c r="A308" s="252"/>
      <c r="B308" s="260">
        <f>SCORE_H!$D$57</f>
      </c>
      <c r="C308" s="206"/>
      <c r="D308" s="262" t="str">
        <f>SCORE_H!$H$57</f>
        <v>  </v>
      </c>
      <c r="E308" s="206"/>
      <c r="F308" s="259"/>
      <c r="G308" s="206"/>
      <c r="H308" s="206"/>
      <c r="I308" s="206"/>
      <c r="J308" s="206"/>
      <c r="K308" s="206"/>
      <c r="L308" s="206"/>
    </row>
    <row r="309" spans="1:12" s="251" customFormat="1" ht="12" customHeight="1">
      <c r="A309" s="252"/>
      <c r="B309" s="261"/>
      <c r="C309" s="206"/>
      <c r="D309" s="261"/>
      <c r="E309" s="206"/>
      <c r="F309" s="259">
        <f>SCORE_H!$A$138</f>
        <v>0</v>
      </c>
      <c r="G309" s="206"/>
      <c r="H309" s="258">
        <f>SCORE_H!$I$138</f>
      </c>
      <c r="I309" s="206"/>
      <c r="J309" s="206"/>
      <c r="K309" s="206"/>
      <c r="L309" s="206"/>
    </row>
    <row r="310" spans="1:12" s="251" customFormat="1" ht="12" customHeight="1">
      <c r="A310" s="252"/>
      <c r="B310" s="258">
        <f>SCORE_H!$B$58</f>
      </c>
      <c r="C310" s="206"/>
      <c r="D310" s="261"/>
      <c r="E310" s="206"/>
      <c r="F310" s="259"/>
      <c r="G310" s="206"/>
      <c r="H310" s="259" t="str">
        <f>SCORE_H!$H$138</f>
        <v>  </v>
      </c>
      <c r="I310" s="206"/>
      <c r="J310" s="206"/>
      <c r="K310" s="206"/>
      <c r="L310" s="206"/>
    </row>
    <row r="311" spans="1:12" s="251" customFormat="1" ht="12" customHeight="1">
      <c r="A311" s="252"/>
      <c r="B311" s="259">
        <f>SCORE_H!$A$58</f>
        <v>0</v>
      </c>
      <c r="C311" s="206"/>
      <c r="D311" s="258">
        <f>SCORE_H!$I$58</f>
      </c>
      <c r="E311" s="206"/>
      <c r="F311" s="259"/>
      <c r="G311" s="206"/>
      <c r="H311" s="259"/>
      <c r="I311" s="206"/>
      <c r="J311" s="206"/>
      <c r="K311" s="206"/>
      <c r="L311" s="206"/>
    </row>
    <row r="312" spans="1:12" s="251" customFormat="1" ht="12" customHeight="1">
      <c r="A312" s="252"/>
      <c r="B312" s="260">
        <f>SCORE_H!$D$58</f>
      </c>
      <c r="C312" s="206"/>
      <c r="D312" s="259" t="str">
        <f>SCORE_H!$H$58</f>
        <v>  </v>
      </c>
      <c r="E312" s="206"/>
      <c r="F312" s="259"/>
      <c r="G312" s="206"/>
      <c r="H312" s="259"/>
      <c r="I312" s="206"/>
      <c r="J312" s="206"/>
      <c r="K312" s="206"/>
      <c r="L312" s="206"/>
    </row>
    <row r="313" spans="1:12" s="251" customFormat="1" ht="12" customHeight="1">
      <c r="A313" s="252"/>
      <c r="B313" s="261"/>
      <c r="C313" s="206"/>
      <c r="D313" s="259">
        <f>SCORE_H!$A$95</f>
        <v>0</v>
      </c>
      <c r="E313" s="206"/>
      <c r="F313" s="260">
        <f>SCORE_H!$I$95</f>
      </c>
      <c r="G313" s="206"/>
      <c r="H313" s="259"/>
      <c r="I313" s="206"/>
      <c r="J313" s="206"/>
      <c r="K313" s="206"/>
      <c r="L313" s="206"/>
    </row>
    <row r="314" spans="1:12" s="251" customFormat="1" ht="12" customHeight="1">
      <c r="A314" s="252"/>
      <c r="B314" s="258">
        <f>SCORE_H!$B$59</f>
      </c>
      <c r="C314" s="206"/>
      <c r="D314" s="259"/>
      <c r="E314" s="206"/>
      <c r="F314" s="262" t="str">
        <f>SCORE_H!$H$95</f>
        <v>  </v>
      </c>
      <c r="G314" s="206"/>
      <c r="H314" s="259"/>
      <c r="I314" s="206"/>
      <c r="J314" s="206"/>
      <c r="K314" s="206"/>
      <c r="L314" s="206"/>
    </row>
    <row r="315" spans="1:12" s="251" customFormat="1" ht="12" customHeight="1">
      <c r="A315" s="252"/>
      <c r="B315" s="259">
        <f>SCORE_H!$A$59</f>
        <v>0</v>
      </c>
      <c r="C315" s="206"/>
      <c r="D315" s="260">
        <f>SCORE_H!$I$59</f>
      </c>
      <c r="E315" s="206"/>
      <c r="F315" s="261"/>
      <c r="G315" s="206"/>
      <c r="H315" s="259"/>
      <c r="I315" s="206"/>
      <c r="J315" s="206"/>
      <c r="K315" s="206"/>
      <c r="L315" s="206"/>
    </row>
    <row r="316" spans="1:12" s="251" customFormat="1" ht="12" customHeight="1">
      <c r="A316" s="252"/>
      <c r="B316" s="260">
        <f>SCORE_H!$D$59</f>
      </c>
      <c r="C316" s="206"/>
      <c r="D316" s="262" t="str">
        <f>SCORE_H!$H$59</f>
        <v>  </v>
      </c>
      <c r="E316" s="206"/>
      <c r="F316" s="261"/>
      <c r="G316" s="206"/>
      <c r="H316" s="259"/>
      <c r="I316" s="206"/>
      <c r="J316" s="206"/>
      <c r="K316" s="206"/>
      <c r="L316" s="206"/>
    </row>
    <row r="317" spans="1:12" s="251" customFormat="1" ht="12" customHeight="1">
      <c r="A317" s="252"/>
      <c r="B317" s="261"/>
      <c r="C317" s="206"/>
      <c r="D317" s="261"/>
      <c r="E317" s="206"/>
      <c r="F317" s="261"/>
      <c r="G317" s="206"/>
      <c r="H317" s="259">
        <f>SCORE_H!$A$194</f>
        <v>0</v>
      </c>
      <c r="I317" s="206"/>
      <c r="J317" s="258">
        <f>SCORE_H!$I$194</f>
      </c>
      <c r="K317" s="206"/>
      <c r="L317" s="206"/>
    </row>
    <row r="318" spans="1:12" s="251" customFormat="1" ht="12" customHeight="1">
      <c r="A318" s="252"/>
      <c r="B318" s="258">
        <f>SCORE_H!$B$60</f>
      </c>
      <c r="C318" s="206"/>
      <c r="D318" s="261"/>
      <c r="E318" s="206"/>
      <c r="F318" s="261"/>
      <c r="G318" s="206"/>
      <c r="H318" s="259"/>
      <c r="I318" s="206"/>
      <c r="J318" s="259" t="str">
        <f>SCORE_H!$H$194</f>
        <v>  </v>
      </c>
      <c r="K318" s="206"/>
      <c r="L318" s="206"/>
    </row>
    <row r="319" spans="1:12" s="251" customFormat="1" ht="12" customHeight="1">
      <c r="A319" s="252"/>
      <c r="B319" s="259">
        <f>SCORE_H!$A$60</f>
        <v>0</v>
      </c>
      <c r="C319" s="206"/>
      <c r="D319" s="258">
        <f>SCORE_H!$I$60</f>
      </c>
      <c r="E319" s="206"/>
      <c r="F319" s="261"/>
      <c r="G319" s="206"/>
      <c r="H319" s="259"/>
      <c r="I319" s="206"/>
      <c r="J319" s="259"/>
      <c r="K319" s="206"/>
      <c r="L319" s="206"/>
    </row>
    <row r="320" spans="1:12" s="251" customFormat="1" ht="12" customHeight="1">
      <c r="A320" s="252"/>
      <c r="B320" s="260">
        <f>SCORE_H!$D$60</f>
      </c>
      <c r="C320" s="206"/>
      <c r="D320" s="259" t="str">
        <f>SCORE_H!$H$60</f>
        <v>  </v>
      </c>
      <c r="E320" s="206"/>
      <c r="F320" s="261"/>
      <c r="G320" s="206"/>
      <c r="H320" s="259"/>
      <c r="I320" s="206"/>
      <c r="J320" s="259"/>
      <c r="K320" s="206"/>
      <c r="L320" s="206"/>
    </row>
    <row r="321" spans="1:12" s="251" customFormat="1" ht="12" customHeight="1">
      <c r="A321" s="252"/>
      <c r="B321" s="261"/>
      <c r="C321" s="206"/>
      <c r="D321" s="259">
        <f>SCORE_H!$A$96</f>
        <v>0</v>
      </c>
      <c r="E321" s="206"/>
      <c r="F321" s="258">
        <f>SCORE_H!$I$96</f>
      </c>
      <c r="G321" s="206"/>
      <c r="H321" s="259"/>
      <c r="I321" s="206"/>
      <c r="J321" s="259"/>
      <c r="K321" s="206"/>
      <c r="L321" s="206"/>
    </row>
    <row r="322" spans="1:12" s="251" customFormat="1" ht="12" customHeight="1">
      <c r="A322" s="252"/>
      <c r="B322" s="258">
        <f>SCORE_H!$B$61</f>
      </c>
      <c r="C322" s="206"/>
      <c r="D322" s="259"/>
      <c r="E322" s="206"/>
      <c r="F322" s="259" t="str">
        <f>SCORE_H!$H$96</f>
        <v>  </v>
      </c>
      <c r="G322" s="206"/>
      <c r="H322" s="259"/>
      <c r="I322" s="206"/>
      <c r="J322" s="259"/>
      <c r="K322" s="206"/>
      <c r="L322" s="206"/>
    </row>
    <row r="323" spans="1:12" s="251" customFormat="1" ht="12" customHeight="1">
      <c r="A323" s="252"/>
      <c r="B323" s="259">
        <f>SCORE_H!$A$61</f>
        <v>0</v>
      </c>
      <c r="C323" s="206"/>
      <c r="D323" s="260">
        <f>SCORE_H!$I$61</f>
      </c>
      <c r="E323" s="206"/>
      <c r="F323" s="259"/>
      <c r="G323" s="206"/>
      <c r="H323" s="259"/>
      <c r="I323" s="206"/>
      <c r="J323" s="259"/>
      <c r="K323" s="206"/>
      <c r="L323" s="206"/>
    </row>
    <row r="324" spans="1:12" s="251" customFormat="1" ht="12" customHeight="1">
      <c r="A324" s="252"/>
      <c r="B324" s="260">
        <f>SCORE_H!$D$61</f>
      </c>
      <c r="C324" s="206"/>
      <c r="D324" s="262" t="str">
        <f>SCORE_H!$H$61</f>
        <v>  </v>
      </c>
      <c r="E324" s="206"/>
      <c r="F324" s="259"/>
      <c r="G324" s="206"/>
      <c r="H324" s="259"/>
      <c r="I324" s="206"/>
      <c r="J324" s="259"/>
      <c r="K324" s="206"/>
      <c r="L324" s="206"/>
    </row>
    <row r="325" spans="1:12" s="251" customFormat="1" ht="12" customHeight="1">
      <c r="A325" s="252"/>
      <c r="B325" s="261"/>
      <c r="C325" s="206"/>
      <c r="D325" s="261"/>
      <c r="E325" s="206"/>
      <c r="F325" s="259">
        <f>SCORE_H!$A$139</f>
        <v>0</v>
      </c>
      <c r="G325" s="206"/>
      <c r="H325" s="259"/>
      <c r="I325" s="206"/>
      <c r="J325" s="259"/>
      <c r="K325" s="206"/>
      <c r="L325" s="206"/>
    </row>
    <row r="326" spans="1:12" s="251" customFormat="1" ht="12" customHeight="1">
      <c r="A326" s="252"/>
      <c r="B326" s="258">
        <f>SCORE_H!$B$62</f>
      </c>
      <c r="C326" s="206"/>
      <c r="D326" s="261"/>
      <c r="E326" s="206"/>
      <c r="F326" s="259"/>
      <c r="G326" s="206"/>
      <c r="H326" s="260">
        <f>SCORE_H!$I$139</f>
      </c>
      <c r="I326" s="206"/>
      <c r="J326" s="259"/>
      <c r="K326" s="206"/>
      <c r="L326" s="206"/>
    </row>
    <row r="327" spans="1:12" s="251" customFormat="1" ht="12" customHeight="1">
      <c r="A327" s="252"/>
      <c r="B327" s="259">
        <f>SCORE_H!$A$62</f>
        <v>0</v>
      </c>
      <c r="C327" s="206"/>
      <c r="D327" s="258">
        <f>SCORE_H!$I$62</f>
      </c>
      <c r="E327" s="206"/>
      <c r="F327" s="259"/>
      <c r="G327" s="206"/>
      <c r="H327" s="299" t="str">
        <f>SCORE_H!$H$139</f>
        <v>  </v>
      </c>
      <c r="I327" s="206"/>
      <c r="J327" s="259"/>
      <c r="K327" s="206"/>
      <c r="L327" s="206"/>
    </row>
    <row r="328" spans="1:12" s="251" customFormat="1" ht="12" customHeight="1">
      <c r="A328" s="252"/>
      <c r="B328" s="260">
        <f>SCORE_H!$D$62</f>
      </c>
      <c r="C328" s="206"/>
      <c r="D328" s="259" t="str">
        <f>SCORE_H!$H$62</f>
        <v>  </v>
      </c>
      <c r="E328" s="206"/>
      <c r="F328" s="259"/>
      <c r="G328" s="206"/>
      <c r="H328" s="261"/>
      <c r="I328" s="206"/>
      <c r="J328" s="259"/>
      <c r="K328" s="206"/>
      <c r="L328" s="206"/>
    </row>
    <row r="329" spans="1:12" s="251" customFormat="1" ht="12" customHeight="1">
      <c r="A329" s="252"/>
      <c r="B329" s="261"/>
      <c r="C329" s="206"/>
      <c r="D329" s="259">
        <f>SCORE_H!$A$97</f>
        <v>0</v>
      </c>
      <c r="E329" s="206"/>
      <c r="F329" s="260">
        <f>SCORE_H!$I$97</f>
      </c>
      <c r="G329" s="206"/>
      <c r="H329" s="261"/>
      <c r="I329" s="206"/>
      <c r="J329" s="259"/>
      <c r="K329" s="206"/>
      <c r="L329" s="206"/>
    </row>
    <row r="330" spans="1:12" s="251" customFormat="1" ht="12" customHeight="1">
      <c r="A330" s="252"/>
      <c r="B330" s="258">
        <f>SCORE_H!$B$63</f>
      </c>
      <c r="C330" s="206"/>
      <c r="D330" s="259"/>
      <c r="E330" s="206"/>
      <c r="F330" s="262" t="str">
        <f>SCORE_H!$H$97</f>
        <v>  </v>
      </c>
      <c r="G330" s="206"/>
      <c r="H330" s="261"/>
      <c r="I330" s="206"/>
      <c r="J330" s="259"/>
      <c r="K330" s="206"/>
      <c r="L330" s="206"/>
    </row>
    <row r="331" spans="1:12" s="251" customFormat="1" ht="12" customHeight="1">
      <c r="A331" s="252"/>
      <c r="B331" s="259">
        <f>SCORE_H!$A$63</f>
        <v>0</v>
      </c>
      <c r="C331" s="206"/>
      <c r="D331" s="260">
        <f>SCORE_H!$I$63</f>
      </c>
      <c r="E331" s="206"/>
      <c r="F331" s="261"/>
      <c r="G331" s="206"/>
      <c r="H331" s="261"/>
      <c r="I331" s="206"/>
      <c r="J331" s="259"/>
      <c r="K331" s="206"/>
      <c r="L331" s="206"/>
    </row>
    <row r="332" spans="1:12" s="251" customFormat="1" ht="12" customHeight="1">
      <c r="A332" s="252"/>
      <c r="B332" s="260">
        <f>SCORE_H!$D$63</f>
      </c>
      <c r="C332" s="206"/>
      <c r="D332" s="262" t="str">
        <f>SCORE_H!$H$63</f>
        <v>  </v>
      </c>
      <c r="E332" s="206"/>
      <c r="F332" s="261"/>
      <c r="G332" s="206"/>
      <c r="H332" s="261"/>
      <c r="I332" s="206"/>
      <c r="J332" s="259"/>
      <c r="K332" s="226"/>
      <c r="L332" s="206"/>
    </row>
    <row r="333" spans="1:12" s="251" customFormat="1" ht="12" customHeight="1">
      <c r="A333" s="252"/>
      <c r="B333" s="261"/>
      <c r="C333" s="206"/>
      <c r="D333" s="261"/>
      <c r="E333" s="206"/>
      <c r="F333" s="261"/>
      <c r="G333" s="206"/>
      <c r="H333" s="262"/>
      <c r="I333" s="209"/>
      <c r="J333" s="259">
        <f>SCORE_H!$A$274</f>
        <v>0</v>
      </c>
      <c r="K333" s="206"/>
      <c r="L333" s="223">
        <f>SCORE_H!$I$274</f>
      </c>
    </row>
    <row r="334" spans="1:12" s="251" customFormat="1" ht="12" customHeight="1">
      <c r="A334" s="252"/>
      <c r="B334" s="258">
        <f>SCORE_H!$B$64</f>
      </c>
      <c r="C334" s="206"/>
      <c r="D334" s="261"/>
      <c r="E334" s="206"/>
      <c r="F334" s="261"/>
      <c r="G334" s="206"/>
      <c r="H334" s="261"/>
      <c r="I334" s="206"/>
      <c r="J334" s="259"/>
      <c r="K334" s="206"/>
      <c r="L334" s="206" t="str">
        <f>SCORE_H!$H$274</f>
        <v>  </v>
      </c>
    </row>
    <row r="335" spans="1:12" s="251" customFormat="1" ht="12" customHeight="1">
      <c r="A335" s="252"/>
      <c r="B335" s="259">
        <f>SCORE_H!$A$64</f>
        <v>0</v>
      </c>
      <c r="C335" s="206"/>
      <c r="D335" s="258">
        <f>SCORE_H!$I$64</f>
      </c>
      <c r="E335" s="206"/>
      <c r="F335" s="261"/>
      <c r="G335" s="206"/>
      <c r="H335" s="261"/>
      <c r="I335" s="206"/>
      <c r="J335" s="259"/>
      <c r="K335" s="206"/>
      <c r="L335" s="210" t="s">
        <v>66</v>
      </c>
    </row>
    <row r="336" spans="1:12" s="251" customFormat="1" ht="12" customHeight="1">
      <c r="A336" s="252"/>
      <c r="B336" s="260">
        <f>SCORE_H!$D$64</f>
      </c>
      <c r="C336" s="206"/>
      <c r="D336" s="259" t="str">
        <f>SCORE_H!$H$64</f>
        <v>  </v>
      </c>
      <c r="E336" s="206"/>
      <c r="F336" s="261"/>
      <c r="G336" s="206"/>
      <c r="H336" s="261"/>
      <c r="I336" s="206"/>
      <c r="J336" s="259"/>
      <c r="K336" s="206"/>
      <c r="L336" s="206"/>
    </row>
    <row r="337" spans="1:12" s="251" customFormat="1" ht="12" customHeight="1">
      <c r="A337" s="252"/>
      <c r="B337" s="262"/>
      <c r="C337" s="206"/>
      <c r="D337" s="259">
        <f>SCORE_H!$A$98</f>
        <v>0</v>
      </c>
      <c r="E337" s="206"/>
      <c r="F337" s="258">
        <f>SCORE_H!$I$98</f>
      </c>
      <c r="G337" s="206"/>
      <c r="H337" s="261"/>
      <c r="I337" s="206"/>
      <c r="J337" s="259"/>
      <c r="K337" s="206"/>
      <c r="L337" s="206"/>
    </row>
    <row r="338" spans="1:12" s="251" customFormat="1" ht="12" customHeight="1">
      <c r="A338" s="252"/>
      <c r="B338" s="258">
        <f>SCORE_H!$B$65</f>
      </c>
      <c r="C338" s="206"/>
      <c r="D338" s="259"/>
      <c r="E338" s="206"/>
      <c r="F338" s="259" t="str">
        <f>SCORE_H!$H$98</f>
        <v>  </v>
      </c>
      <c r="G338" s="206"/>
      <c r="H338" s="261"/>
      <c r="I338" s="206"/>
      <c r="J338" s="259"/>
      <c r="K338" s="206"/>
      <c r="L338" s="206"/>
    </row>
    <row r="339" spans="1:12" s="251" customFormat="1" ht="12" customHeight="1">
      <c r="A339" s="252"/>
      <c r="B339" s="259">
        <f>SCORE_H!$A$65</f>
        <v>0</v>
      </c>
      <c r="C339" s="206"/>
      <c r="D339" s="260">
        <f>SCORE_H!$I$65</f>
      </c>
      <c r="E339" s="206"/>
      <c r="F339" s="259"/>
      <c r="G339" s="206"/>
      <c r="H339" s="261"/>
      <c r="I339" s="206"/>
      <c r="J339" s="259"/>
      <c r="K339" s="206"/>
      <c r="L339" s="206"/>
    </row>
    <row r="340" spans="1:12" s="251" customFormat="1" ht="12" customHeight="1">
      <c r="A340" s="252"/>
      <c r="B340" s="260">
        <f>SCORE_H!$D$65</f>
      </c>
      <c r="C340" s="206"/>
      <c r="D340" s="262" t="str">
        <f>SCORE_H!$H$65</f>
        <v>  </v>
      </c>
      <c r="E340" s="206"/>
      <c r="F340" s="259"/>
      <c r="G340" s="206"/>
      <c r="H340" s="261"/>
      <c r="I340" s="206"/>
      <c r="J340" s="259"/>
      <c r="K340" s="206"/>
      <c r="L340" s="206"/>
    </row>
    <row r="341" spans="1:12" s="251" customFormat="1" ht="12" customHeight="1">
      <c r="A341" s="252"/>
      <c r="B341" s="262"/>
      <c r="C341" s="206"/>
      <c r="D341" s="261"/>
      <c r="E341" s="206"/>
      <c r="F341" s="259">
        <f>SCORE_H!$A$140</f>
        <v>0</v>
      </c>
      <c r="G341" s="206"/>
      <c r="H341" s="258">
        <f>SCORE_H!$I$140</f>
      </c>
      <c r="I341" s="206"/>
      <c r="J341" s="259"/>
      <c r="K341" s="206"/>
      <c r="L341" s="206"/>
    </row>
    <row r="342" spans="1:12" s="251" customFormat="1" ht="12" customHeight="1">
      <c r="A342" s="252"/>
      <c r="B342" s="258">
        <f>SCORE_H!$B$66</f>
      </c>
      <c r="C342" s="206"/>
      <c r="D342" s="261"/>
      <c r="E342" s="206"/>
      <c r="F342" s="259"/>
      <c r="G342" s="206"/>
      <c r="H342" s="259" t="str">
        <f>SCORE_H!$H$140</f>
        <v>  </v>
      </c>
      <c r="I342" s="206"/>
      <c r="J342" s="259"/>
      <c r="K342" s="206"/>
      <c r="L342" s="206"/>
    </row>
    <row r="343" spans="1:12" s="251" customFormat="1" ht="12" customHeight="1">
      <c r="A343" s="252"/>
      <c r="B343" s="259">
        <f>SCORE_H!$A$66</f>
        <v>0</v>
      </c>
      <c r="C343" s="206"/>
      <c r="D343" s="258">
        <f>SCORE_H!$I$66</f>
      </c>
      <c r="E343" s="206"/>
      <c r="F343" s="259"/>
      <c r="G343" s="206"/>
      <c r="H343" s="259"/>
      <c r="I343" s="206"/>
      <c r="J343" s="259"/>
      <c r="K343" s="206"/>
      <c r="L343" s="206"/>
    </row>
    <row r="344" spans="1:12" s="251" customFormat="1" ht="12" customHeight="1">
      <c r="A344" s="252"/>
      <c r="B344" s="260">
        <f>SCORE_H!$D$66</f>
      </c>
      <c r="C344" s="206"/>
      <c r="D344" s="259" t="str">
        <f>SCORE_H!$H$66</f>
        <v>  </v>
      </c>
      <c r="E344" s="206"/>
      <c r="F344" s="259"/>
      <c r="G344" s="206"/>
      <c r="H344" s="259"/>
      <c r="I344" s="206"/>
      <c r="J344" s="259"/>
      <c r="K344" s="206"/>
      <c r="L344" s="206"/>
    </row>
    <row r="345" spans="1:12" s="251" customFormat="1" ht="12" customHeight="1">
      <c r="A345" s="252"/>
      <c r="B345" s="262"/>
      <c r="C345" s="206"/>
      <c r="D345" s="259">
        <f>SCORE_H!$A$99</f>
        <v>0</v>
      </c>
      <c r="E345" s="206"/>
      <c r="F345" s="260">
        <f>SCORE_H!$I$99</f>
      </c>
      <c r="G345" s="206"/>
      <c r="H345" s="259"/>
      <c r="I345" s="206"/>
      <c r="J345" s="259"/>
      <c r="K345" s="206"/>
      <c r="L345" s="206"/>
    </row>
    <row r="346" spans="1:12" s="251" customFormat="1" ht="12" customHeight="1">
      <c r="A346" s="252"/>
      <c r="B346" s="258">
        <f>SCORE_H!$B$67</f>
      </c>
      <c r="C346" s="206"/>
      <c r="D346" s="259"/>
      <c r="E346" s="206"/>
      <c r="F346" s="262" t="str">
        <f>SCORE_H!$H$99</f>
        <v>  </v>
      </c>
      <c r="G346" s="206"/>
      <c r="H346" s="259"/>
      <c r="I346" s="206"/>
      <c r="J346" s="259"/>
      <c r="K346" s="206"/>
      <c r="L346" s="206"/>
    </row>
    <row r="347" spans="1:12" s="251" customFormat="1" ht="12" customHeight="1">
      <c r="A347" s="252"/>
      <c r="B347" s="259">
        <f>SCORE_H!$A$67</f>
        <v>0</v>
      </c>
      <c r="C347" s="206"/>
      <c r="D347" s="260">
        <f>SCORE_H!$I$67</f>
      </c>
      <c r="E347" s="206"/>
      <c r="F347" s="261"/>
      <c r="G347" s="206"/>
      <c r="H347" s="259"/>
      <c r="I347" s="206"/>
      <c r="J347" s="259"/>
      <c r="K347" s="206"/>
      <c r="L347" s="206"/>
    </row>
    <row r="348" spans="1:12" s="251" customFormat="1" ht="12" customHeight="1">
      <c r="A348" s="252"/>
      <c r="B348" s="260">
        <f>SCORE_H!$D$67</f>
      </c>
      <c r="C348" s="206"/>
      <c r="D348" s="262" t="str">
        <f>SCORE_H!$H$67</f>
        <v>  </v>
      </c>
      <c r="E348" s="206"/>
      <c r="F348" s="261"/>
      <c r="G348" s="206"/>
      <c r="H348" s="259"/>
      <c r="I348" s="206"/>
      <c r="J348" s="259"/>
      <c r="K348" s="206"/>
      <c r="L348" s="206"/>
    </row>
    <row r="349" spans="1:12" s="251" customFormat="1" ht="12" customHeight="1">
      <c r="A349" s="252"/>
      <c r="B349" s="262"/>
      <c r="C349" s="206"/>
      <c r="D349" s="261"/>
      <c r="E349" s="206"/>
      <c r="F349" s="261"/>
      <c r="G349" s="206"/>
      <c r="H349" s="259">
        <f>SCORE_H!$A$195</f>
        <v>0</v>
      </c>
      <c r="I349" s="206"/>
      <c r="J349" s="259"/>
      <c r="K349" s="206"/>
      <c r="L349" s="206"/>
    </row>
    <row r="350" spans="1:12" s="251" customFormat="1" ht="12" customHeight="1">
      <c r="A350" s="252"/>
      <c r="B350" s="258">
        <f>SCORE_H!$B$68</f>
      </c>
      <c r="C350" s="206"/>
      <c r="D350" s="261"/>
      <c r="E350" s="206"/>
      <c r="F350" s="261"/>
      <c r="G350" s="206"/>
      <c r="H350" s="259"/>
      <c r="I350" s="206"/>
      <c r="J350" s="260">
        <f>SCORE_H!$I$195</f>
      </c>
      <c r="K350" s="206"/>
      <c r="L350" s="206"/>
    </row>
    <row r="351" spans="1:12" s="251" customFormat="1" ht="12" customHeight="1">
      <c r="A351" s="252"/>
      <c r="B351" s="259">
        <f>SCORE_H!$A$68</f>
        <v>0</v>
      </c>
      <c r="C351" s="206"/>
      <c r="D351" s="258">
        <f>SCORE_H!$I$68</f>
      </c>
      <c r="E351" s="206"/>
      <c r="F351" s="261"/>
      <c r="G351" s="206"/>
      <c r="H351" s="259"/>
      <c r="I351" s="206"/>
      <c r="J351" s="223" t="str">
        <f>SCORE_H!$H$195</f>
        <v>  </v>
      </c>
      <c r="K351" s="206"/>
      <c r="L351" s="206"/>
    </row>
    <row r="352" spans="1:12" s="251" customFormat="1" ht="12" customHeight="1">
      <c r="A352" s="252"/>
      <c r="B352" s="260">
        <f>SCORE_H!$D$68</f>
      </c>
      <c r="C352" s="206"/>
      <c r="D352" s="259" t="str">
        <f>SCORE_H!$H$68</f>
        <v>  </v>
      </c>
      <c r="E352" s="206"/>
      <c r="F352" s="261"/>
      <c r="G352" s="206"/>
      <c r="H352" s="259"/>
      <c r="I352" s="206"/>
      <c r="J352" s="206"/>
      <c r="K352" s="206"/>
      <c r="L352" s="206"/>
    </row>
    <row r="353" spans="1:12" s="251" customFormat="1" ht="12" customHeight="1">
      <c r="A353" s="252"/>
      <c r="B353" s="262"/>
      <c r="C353" s="206"/>
      <c r="D353" s="259">
        <f>SCORE_H!$A$100</f>
        <v>0</v>
      </c>
      <c r="E353" s="206"/>
      <c r="F353" s="258">
        <f>SCORE_H!$I$100</f>
      </c>
      <c r="G353" s="206"/>
      <c r="H353" s="259"/>
      <c r="I353" s="206"/>
      <c r="J353" s="206"/>
      <c r="K353" s="206"/>
      <c r="L353" s="206"/>
    </row>
    <row r="354" spans="1:12" s="251" customFormat="1" ht="12" customHeight="1">
      <c r="A354" s="252"/>
      <c r="B354" s="258">
        <f>SCORE_H!$B$69</f>
      </c>
      <c r="C354" s="206"/>
      <c r="D354" s="259"/>
      <c r="E354" s="206"/>
      <c r="F354" s="259" t="str">
        <f>SCORE_H!$H$100</f>
        <v>  </v>
      </c>
      <c r="G354" s="206"/>
      <c r="H354" s="259"/>
      <c r="I354" s="206"/>
      <c r="J354" s="206"/>
      <c r="K354" s="206"/>
      <c r="L354" s="206"/>
    </row>
    <row r="355" spans="1:12" s="251" customFormat="1" ht="12" customHeight="1">
      <c r="A355" s="252"/>
      <c r="B355" s="259">
        <f>SCORE_H!$A$69</f>
        <v>0</v>
      </c>
      <c r="C355" s="206"/>
      <c r="D355" s="260">
        <f>SCORE_H!$I$69</f>
      </c>
      <c r="E355" s="206"/>
      <c r="F355" s="259"/>
      <c r="G355" s="206"/>
      <c r="H355" s="259"/>
      <c r="I355" s="206"/>
      <c r="J355" s="206"/>
      <c r="K355" s="206"/>
      <c r="L355" s="206"/>
    </row>
    <row r="356" spans="1:12" s="251" customFormat="1" ht="12" customHeight="1">
      <c r="A356" s="252"/>
      <c r="B356" s="260">
        <f>SCORE_H!$D$69</f>
      </c>
      <c r="C356" s="206"/>
      <c r="D356" s="262" t="str">
        <f>SCORE_H!$H$69</f>
        <v>  </v>
      </c>
      <c r="E356" s="206"/>
      <c r="F356" s="259"/>
      <c r="G356" s="206"/>
      <c r="H356" s="259"/>
      <c r="I356" s="206"/>
      <c r="J356" s="206"/>
      <c r="K356" s="206"/>
      <c r="L356" s="206"/>
    </row>
    <row r="357" spans="1:12" s="251" customFormat="1" ht="12" customHeight="1">
      <c r="A357" s="252"/>
      <c r="B357" s="262"/>
      <c r="C357" s="206"/>
      <c r="D357" s="261"/>
      <c r="E357" s="206"/>
      <c r="F357" s="259">
        <f>SCORE_H!$A$141</f>
        <v>0</v>
      </c>
      <c r="G357" s="206"/>
      <c r="H357" s="259"/>
      <c r="I357" s="206"/>
      <c r="J357" s="206"/>
      <c r="K357" s="206"/>
      <c r="L357" s="206"/>
    </row>
    <row r="358" spans="1:12" s="251" customFormat="1" ht="12" customHeight="1">
      <c r="A358" s="252"/>
      <c r="B358" s="258">
        <f>SCORE_H!$B$70</f>
      </c>
      <c r="C358" s="206"/>
      <c r="D358" s="261"/>
      <c r="E358" s="206"/>
      <c r="F358" s="259"/>
      <c r="G358" s="206"/>
      <c r="H358" s="260">
        <f>SCORE_H!$I$141</f>
      </c>
      <c r="I358" s="206"/>
      <c r="J358" s="206"/>
      <c r="K358" s="206"/>
      <c r="L358" s="206"/>
    </row>
    <row r="359" spans="1:12" s="251" customFormat="1" ht="12" customHeight="1">
      <c r="A359" s="252"/>
      <c r="B359" s="259">
        <f>SCORE_H!$A$70</f>
        <v>0</v>
      </c>
      <c r="C359" s="206"/>
      <c r="D359" s="258">
        <f>SCORE_H!$I$70</f>
      </c>
      <c r="E359" s="206"/>
      <c r="F359" s="259"/>
      <c r="G359" s="206"/>
      <c r="H359" s="223" t="str">
        <f>SCORE_H!$H$141</f>
        <v>  </v>
      </c>
      <c r="I359" s="206"/>
      <c r="J359" s="206"/>
      <c r="K359" s="206"/>
      <c r="L359" s="206"/>
    </row>
    <row r="360" spans="1:12" s="251" customFormat="1" ht="12" customHeight="1">
      <c r="A360" s="252"/>
      <c r="B360" s="260">
        <f>SCORE_H!$D$70</f>
      </c>
      <c r="C360" s="206"/>
      <c r="D360" s="259" t="str">
        <f>SCORE_H!$H$70</f>
        <v>  </v>
      </c>
      <c r="E360" s="206"/>
      <c r="F360" s="259"/>
      <c r="G360" s="206"/>
      <c r="H360" s="223"/>
      <c r="I360" s="206"/>
      <c r="J360" s="206"/>
      <c r="K360" s="206"/>
      <c r="L360" s="206"/>
    </row>
    <row r="361" spans="1:12" s="251" customFormat="1" ht="12" customHeight="1">
      <c r="A361" s="252"/>
      <c r="B361" s="262"/>
      <c r="C361" s="206"/>
      <c r="D361" s="259">
        <f>SCORE_H!$A$101</f>
        <v>0</v>
      </c>
      <c r="E361" s="206"/>
      <c r="F361" s="260">
        <f>SCORE_H!$I$101</f>
      </c>
      <c r="G361" s="206"/>
      <c r="H361" s="206"/>
      <c r="I361" s="206"/>
      <c r="J361" s="206"/>
      <c r="K361" s="206"/>
      <c r="L361" s="206"/>
    </row>
    <row r="362" spans="1:12" s="251" customFormat="1" ht="12" customHeight="1">
      <c r="A362" s="252"/>
      <c r="B362" s="258">
        <f>SCORE_H!$B$71</f>
      </c>
      <c r="C362" s="206"/>
      <c r="D362" s="259"/>
      <c r="E362" s="206"/>
      <c r="F362" s="223" t="str">
        <f>SCORE_H!$H$101</f>
        <v>  </v>
      </c>
      <c r="G362" s="206"/>
      <c r="H362" s="206"/>
      <c r="I362" s="206"/>
      <c r="J362" s="206"/>
      <c r="K362" s="206"/>
      <c r="L362" s="206"/>
    </row>
    <row r="363" spans="1:12" s="251" customFormat="1" ht="12" customHeight="1">
      <c r="A363" s="252"/>
      <c r="B363" s="259">
        <f>SCORE_H!$A$71</f>
        <v>0</v>
      </c>
      <c r="C363" s="206"/>
      <c r="D363" s="260">
        <f>SCORE_H!$I$71</f>
      </c>
      <c r="E363" s="206"/>
      <c r="F363" s="206"/>
      <c r="G363" s="206"/>
      <c r="H363" s="206"/>
      <c r="I363" s="206"/>
      <c r="J363" s="206"/>
      <c r="K363" s="206"/>
      <c r="L363" s="206"/>
    </row>
    <row r="364" spans="1:12" s="251" customFormat="1" ht="12" customHeight="1">
      <c r="A364" s="252"/>
      <c r="B364" s="260">
        <f>SCORE_H!$D$71</f>
      </c>
      <c r="C364" s="206"/>
      <c r="D364" s="223" t="str">
        <f>SCORE_H!$H$71</f>
        <v>  </v>
      </c>
      <c r="E364" s="206"/>
      <c r="F364" s="206"/>
      <c r="G364" s="206"/>
      <c r="H364" s="206"/>
      <c r="I364" s="206"/>
      <c r="J364" s="206"/>
      <c r="K364" s="206"/>
      <c r="L364" s="206"/>
    </row>
    <row r="365" spans="1:12" s="251" customFormat="1" ht="12" customHeight="1">
      <c r="A365" s="252"/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</row>
    <row r="366" spans="2:10" ht="12" customHeight="1">
      <c r="B366" s="214"/>
      <c r="C366" s="213"/>
      <c r="D366" s="213"/>
      <c r="E366" s="213"/>
      <c r="F366" s="215" t="s">
        <v>36</v>
      </c>
      <c r="G366" s="215"/>
      <c r="H366" s="215"/>
      <c r="I366" s="215"/>
      <c r="J366" s="219"/>
    </row>
    <row r="367" spans="2:10" ht="12" customHeight="1">
      <c r="B367" s="220" t="s">
        <v>42</v>
      </c>
      <c r="H367" s="210"/>
      <c r="I367" s="210"/>
      <c r="J367" s="210"/>
    </row>
    <row r="369" ht="12" customHeight="1">
      <c r="B369" s="258">
        <f>SCORE_H!$B$277</f>
      </c>
    </row>
    <row r="370" spans="2:4" ht="12" customHeight="1">
      <c r="B370" s="259">
        <f>SCORE_H!$A$277</f>
        <v>0</v>
      </c>
      <c r="D370" s="206">
        <f>SCORE_H!$I$277</f>
      </c>
    </row>
    <row r="371" spans="2:4" ht="12" customHeight="1">
      <c r="B371" s="260">
        <f>SCORE_H!$D$277</f>
      </c>
      <c r="D371" s="206" t="str">
        <f>SCORE_H!$H$277</f>
        <v>  </v>
      </c>
    </row>
    <row r="372" spans="2:4" ht="12" customHeight="1">
      <c r="B372" s="223"/>
      <c r="D372" s="224" t="s">
        <v>46</v>
      </c>
    </row>
    <row r="373" spans="2:4" ht="12" customHeight="1">
      <c r="B373" s="223"/>
      <c r="D373" s="210"/>
    </row>
    <row r="375" ht="12" customHeight="1">
      <c r="B375" s="220" t="s">
        <v>48</v>
      </c>
    </row>
    <row r="377" ht="12" customHeight="1">
      <c r="B377" s="258">
        <f>SCORE_H!$B$198</f>
      </c>
    </row>
    <row r="378" spans="2:4" ht="12" customHeight="1">
      <c r="B378" s="259">
        <f>SCORE_H!$A$198</f>
        <v>0</v>
      </c>
      <c r="D378" s="258">
        <f>SCORE_H!$I$198</f>
      </c>
    </row>
    <row r="379" spans="2:4" ht="12" customHeight="1">
      <c r="B379" s="260">
        <f>SCORE_H!$D$198</f>
      </c>
      <c r="D379" s="259" t="str">
        <f>SCORE_H!$H$198</f>
        <v>  </v>
      </c>
    </row>
    <row r="380" spans="2:6" ht="12" customHeight="1">
      <c r="B380" s="261"/>
      <c r="D380" s="259">
        <f>SCORE_H!$A$280</f>
        <v>0</v>
      </c>
      <c r="F380" s="206">
        <f>SCORE_H!$I$280</f>
      </c>
    </row>
    <row r="381" spans="2:6" ht="12" customHeight="1">
      <c r="B381" s="258">
        <f>SCORE_H!$B$199</f>
      </c>
      <c r="D381" s="259"/>
      <c r="F381" s="206" t="str">
        <f>SCORE_H!$H$280</f>
        <v>  </v>
      </c>
    </row>
    <row r="382" spans="2:6" ht="12" customHeight="1">
      <c r="B382" s="259">
        <f>SCORE_H!$A$199</f>
        <v>0</v>
      </c>
      <c r="D382" s="260">
        <f>SCORE_H!$I$199</f>
      </c>
      <c r="F382" s="224" t="s">
        <v>52</v>
      </c>
    </row>
    <row r="383" spans="2:4" ht="12" customHeight="1">
      <c r="B383" s="260">
        <f>SCORE_H!$D$199</f>
      </c>
      <c r="D383" s="223" t="str">
        <f>SCORE_H!$H$199</f>
        <v>  </v>
      </c>
    </row>
    <row r="384" spans="2:4" ht="12" customHeight="1">
      <c r="B384" s="223"/>
      <c r="D384" s="223"/>
    </row>
    <row r="385" spans="2:4" ht="12" customHeight="1">
      <c r="B385" s="220" t="s">
        <v>55</v>
      </c>
      <c r="D385" s="223"/>
    </row>
    <row r="387" ht="12" customHeight="1">
      <c r="B387" s="258">
        <f>SCORE_H!$B$283</f>
      </c>
    </row>
    <row r="388" spans="2:4" ht="12" customHeight="1">
      <c r="B388" s="259">
        <f>SCORE_H!$A$283</f>
        <v>0</v>
      </c>
      <c r="D388" s="206">
        <f>SCORE_H!$I$283</f>
      </c>
    </row>
    <row r="389" spans="2:4" ht="12" customHeight="1">
      <c r="B389" s="260">
        <f>SCORE_H!$D$283</f>
      </c>
      <c r="D389" s="206" t="str">
        <f>SCORE_H!$H$283</f>
        <v>  </v>
      </c>
    </row>
    <row r="390" spans="2:4" ht="12" customHeight="1">
      <c r="B390" s="223"/>
      <c r="D390" s="224" t="s">
        <v>60</v>
      </c>
    </row>
    <row r="391" spans="2:4" ht="12" customHeight="1">
      <c r="B391" s="223"/>
      <c r="D391" s="210"/>
    </row>
    <row r="392" ht="12" customHeight="1">
      <c r="B392" s="220" t="s">
        <v>62</v>
      </c>
    </row>
    <row r="394" ht="12" customHeight="1">
      <c r="B394" s="258">
        <f>SCORE_H!$B$144</f>
      </c>
    </row>
    <row r="395" spans="2:4" ht="12" customHeight="1">
      <c r="B395" s="259">
        <f>SCORE_H!$A$144</f>
        <v>0</v>
      </c>
      <c r="D395" s="258">
        <f>SCORE_H!$I$144</f>
      </c>
    </row>
    <row r="396" spans="2:4" ht="12" customHeight="1">
      <c r="B396" s="260">
        <f>SCORE_H!$D$144</f>
      </c>
      <c r="D396" s="259" t="str">
        <f>SCORE_H!$H$144</f>
        <v>  </v>
      </c>
    </row>
    <row r="397" spans="2:6" ht="12" customHeight="1">
      <c r="B397" s="261"/>
      <c r="D397" s="259">
        <f>SCORE_H!$A$202</f>
        <v>0</v>
      </c>
      <c r="F397" s="258">
        <f>SCORE_H!$I$202</f>
      </c>
    </row>
    <row r="398" spans="2:6" ht="12" customHeight="1">
      <c r="B398" s="258">
        <f>SCORE_H!$B$145</f>
      </c>
      <c r="D398" s="259"/>
      <c r="F398" s="259" t="str">
        <f>SCORE_H!$H$202</f>
        <v>  </v>
      </c>
    </row>
    <row r="399" spans="2:6" ht="12" customHeight="1">
      <c r="B399" s="259">
        <f>SCORE_H!$A$145</f>
        <v>0</v>
      </c>
      <c r="D399" s="260">
        <f>SCORE_H!$I$145</f>
      </c>
      <c r="F399" s="259"/>
    </row>
    <row r="400" spans="2:6" ht="12" customHeight="1">
      <c r="B400" s="260">
        <f>SCORE_H!$D$145</f>
      </c>
      <c r="D400" s="262" t="str">
        <f>SCORE_H!$H$145</f>
        <v>  </v>
      </c>
      <c r="F400" s="259"/>
    </row>
    <row r="401" spans="2:8" ht="12" customHeight="1">
      <c r="B401" s="261"/>
      <c r="D401" s="261"/>
      <c r="F401" s="259">
        <f>SCORE_H!$A$286</f>
        <v>0</v>
      </c>
      <c r="H401" s="206">
        <f>SCORE_H!$I$286</f>
      </c>
    </row>
    <row r="402" spans="2:8" ht="12" customHeight="1">
      <c r="B402" s="258">
        <f>SCORE_H!$B$146</f>
      </c>
      <c r="D402" s="261"/>
      <c r="F402" s="259"/>
      <c r="H402" s="206" t="str">
        <f>SCORE_H!$H$286</f>
        <v>  </v>
      </c>
    </row>
    <row r="403" spans="2:8" ht="12" customHeight="1">
      <c r="B403" s="259">
        <f>SCORE_H!$A$146</f>
        <v>0</v>
      </c>
      <c r="D403" s="258">
        <f>SCORE_H!$I$146</f>
      </c>
      <c r="F403" s="259"/>
      <c r="H403" s="224" t="s">
        <v>72</v>
      </c>
    </row>
    <row r="404" spans="2:6" ht="12" customHeight="1">
      <c r="B404" s="260">
        <f>SCORE_H!$D$146</f>
      </c>
      <c r="D404" s="259" t="str">
        <f>SCORE_H!$H$146</f>
        <v>  </v>
      </c>
      <c r="F404" s="259"/>
    </row>
    <row r="405" spans="2:6" ht="12" customHeight="1">
      <c r="B405" s="261"/>
      <c r="D405" s="259">
        <f>SCORE_H!$A$203</f>
        <v>0</v>
      </c>
      <c r="F405" s="260">
        <f>SCORE_H!$I$203</f>
      </c>
    </row>
    <row r="406" spans="2:6" ht="12" customHeight="1">
      <c r="B406" s="258">
        <f>SCORE_H!$B$147</f>
      </c>
      <c r="D406" s="259"/>
      <c r="F406" s="223" t="str">
        <f>SCORE_H!$H$203</f>
        <v>  </v>
      </c>
    </row>
    <row r="407" spans="2:4" ht="12" customHeight="1">
      <c r="B407" s="259">
        <f>SCORE_H!$A$147</f>
        <v>0</v>
      </c>
      <c r="D407" s="260">
        <f>SCORE_H!$I$147</f>
      </c>
    </row>
    <row r="408" spans="2:4" ht="12" customHeight="1">
      <c r="B408" s="260">
        <f>SCORE_H!$D$147</f>
      </c>
      <c r="D408" s="223" t="str">
        <f>SCORE_H!$H$147</f>
        <v>  </v>
      </c>
    </row>
    <row r="409" ht="12" customHeight="1">
      <c r="B409" s="223"/>
    </row>
    <row r="410" ht="15" customHeight="1">
      <c r="B410" s="220" t="s">
        <v>76</v>
      </c>
    </row>
    <row r="412" ht="12" customHeight="1">
      <c r="B412" s="258">
        <f>SCORE_H!$B$289</f>
      </c>
    </row>
    <row r="413" spans="2:4" ht="12" customHeight="1">
      <c r="B413" s="259">
        <f>SCORE_H!$A$289</f>
        <v>0</v>
      </c>
      <c r="D413" s="206">
        <f>SCORE_H!$I$289</f>
      </c>
    </row>
    <row r="414" spans="2:4" ht="12" customHeight="1">
      <c r="B414" s="260">
        <f>SCORE_H!$D$289</f>
      </c>
      <c r="D414" s="206" t="str">
        <f>SCORE_H!$H$289</f>
        <v>  </v>
      </c>
    </row>
    <row r="415" ht="12" customHeight="1">
      <c r="B415" s="223"/>
    </row>
    <row r="416" spans="2:4" ht="12" customHeight="1">
      <c r="B416" s="220" t="s">
        <v>80</v>
      </c>
      <c r="D416" s="210"/>
    </row>
    <row r="417" ht="12" customHeight="1">
      <c r="D417" s="210"/>
    </row>
    <row r="418" ht="12" customHeight="1">
      <c r="B418" s="258">
        <f>SCORE_H!$B$206</f>
      </c>
    </row>
    <row r="419" spans="2:4" ht="12" customHeight="1">
      <c r="B419" s="259">
        <f>SCORE_H!$A$206</f>
        <v>0</v>
      </c>
      <c r="D419" s="258">
        <f>SCORE_H!$I$206</f>
      </c>
    </row>
    <row r="420" spans="2:4" ht="12" customHeight="1">
      <c r="B420" s="260">
        <f>SCORE_H!$D$206</f>
      </c>
      <c r="D420" s="259" t="str">
        <f>SCORE_H!$H$206</f>
        <v>  </v>
      </c>
    </row>
    <row r="421" spans="2:6" ht="12" customHeight="1">
      <c r="B421" s="261"/>
      <c r="D421" s="259">
        <f>SCORE_H!$A$292</f>
        <v>0</v>
      </c>
      <c r="F421" s="206">
        <f>SCORE_H!$I$292</f>
      </c>
    </row>
    <row r="422" spans="2:6" ht="12" customHeight="1">
      <c r="B422" s="258">
        <f>SCORE_H!$B$207</f>
      </c>
      <c r="D422" s="259"/>
      <c r="F422" s="206" t="str">
        <f>SCORE_H!$H$292</f>
        <v>  </v>
      </c>
    </row>
    <row r="423" spans="2:6" ht="12" customHeight="1">
      <c r="B423" s="259">
        <f>SCORE_H!$A$207</f>
        <v>0</v>
      </c>
      <c r="D423" s="260">
        <f>SCORE_H!$I$207</f>
      </c>
      <c r="F423" s="224" t="s">
        <v>84</v>
      </c>
    </row>
    <row r="424" spans="2:4" ht="12" customHeight="1">
      <c r="B424" s="260">
        <f>SCORE_H!$D$207</f>
      </c>
      <c r="D424" s="223" t="str">
        <f>SCORE_H!$H$207</f>
        <v>  </v>
      </c>
    </row>
    <row r="425" spans="2:4" ht="12" customHeight="1">
      <c r="B425" s="223"/>
      <c r="D425" s="223"/>
    </row>
    <row r="426" spans="2:4" ht="12" customHeight="1">
      <c r="B426" s="220" t="s">
        <v>87</v>
      </c>
      <c r="D426" s="223"/>
    </row>
    <row r="427" ht="12" customHeight="1">
      <c r="B427" s="223"/>
    </row>
    <row r="428" ht="12" customHeight="1">
      <c r="B428" s="258">
        <f>SCORE_H!$B$295</f>
      </c>
    </row>
    <row r="429" spans="2:4" ht="12" customHeight="1">
      <c r="B429" s="259">
        <f>SCORE_H!$A$295</f>
        <v>0</v>
      </c>
      <c r="D429" s="206">
        <f>SCORE_H!$I$295</f>
      </c>
    </row>
    <row r="430" spans="2:4" ht="12" customHeight="1">
      <c r="B430" s="260">
        <f>SCORE_H!$D$295</f>
      </c>
      <c r="D430" s="206" t="str">
        <f>SCORE_H!$H$295</f>
        <v>  </v>
      </c>
    </row>
    <row r="431" spans="2:4" ht="12" customHeight="1">
      <c r="B431" s="223"/>
      <c r="D431" s="210"/>
    </row>
    <row r="433" spans="2:10" ht="12" customHeight="1">
      <c r="B433" s="214"/>
      <c r="C433" s="213"/>
      <c r="D433" s="213"/>
      <c r="E433" s="213"/>
      <c r="F433" s="215" t="s">
        <v>37</v>
      </c>
      <c r="G433" s="215"/>
      <c r="H433" s="215"/>
      <c r="I433" s="215"/>
      <c r="J433" s="219"/>
    </row>
    <row r="434" spans="2:10" ht="12" customHeight="1">
      <c r="B434" s="220" t="s">
        <v>43</v>
      </c>
      <c r="H434" s="210"/>
      <c r="I434" s="210"/>
      <c r="J434" s="210"/>
    </row>
    <row r="436" ht="12" customHeight="1">
      <c r="B436" s="258">
        <f>SCORE_H!$B$104</f>
      </c>
    </row>
    <row r="437" spans="2:4" ht="12" customHeight="1">
      <c r="B437" s="259">
        <f>SCORE_H!$A$104</f>
        <v>0</v>
      </c>
      <c r="D437" s="258">
        <f>SCORE_H!$I$104</f>
      </c>
    </row>
    <row r="438" spans="2:4" ht="12" customHeight="1">
      <c r="B438" s="260">
        <f>SCORE_H!$D$104</f>
      </c>
      <c r="D438" s="259" t="str">
        <f>SCORE_H!$H$104</f>
        <v>  </v>
      </c>
    </row>
    <row r="439" spans="2:4" ht="12" customHeight="1">
      <c r="B439" s="261"/>
      <c r="D439" s="259">
        <f>SCORE_H!$A$150</f>
        <v>0</v>
      </c>
    </row>
    <row r="440" spans="2:6" ht="12" customHeight="1">
      <c r="B440" s="258">
        <f>SCORE_H!$B$105</f>
      </c>
      <c r="D440" s="259"/>
      <c r="F440" s="258">
        <f>SCORE_H!$I$150</f>
      </c>
    </row>
    <row r="441" spans="2:6" ht="12" customHeight="1">
      <c r="B441" s="259">
        <f>SCORE_H!$A$105</f>
        <v>0</v>
      </c>
      <c r="D441" s="260">
        <f>SCORE_H!$I$105</f>
      </c>
      <c r="F441" s="259" t="str">
        <f>SCORE_H!$H$150</f>
        <v>  </v>
      </c>
    </row>
    <row r="442" spans="2:6" ht="12" customHeight="1">
      <c r="B442" s="260">
        <f>SCORE_H!$D$105</f>
      </c>
      <c r="D442" s="262" t="str">
        <f>SCORE_H!$H$105</f>
        <v>  </v>
      </c>
      <c r="F442" s="259"/>
    </row>
    <row r="443" spans="2:6" ht="12" customHeight="1">
      <c r="B443" s="261"/>
      <c r="D443" s="261"/>
      <c r="F443" s="259"/>
    </row>
    <row r="444" spans="2:8" ht="12" customHeight="1">
      <c r="B444" s="258">
        <f>SCORE_H!$B$106</f>
      </c>
      <c r="D444" s="261"/>
      <c r="F444" s="259">
        <f>SCORE_H!$A$210</f>
        <v>0</v>
      </c>
      <c r="H444" s="258">
        <f>SCORE_H!$I$210</f>
      </c>
    </row>
    <row r="445" spans="2:8" ht="12" customHeight="1">
      <c r="B445" s="259">
        <f>SCORE_H!$A$106</f>
        <v>0</v>
      </c>
      <c r="D445" s="258">
        <f>SCORE_H!$I$106</f>
      </c>
      <c r="F445" s="259"/>
      <c r="H445" s="259" t="str">
        <f>SCORE_H!$H$210</f>
        <v>  </v>
      </c>
    </row>
    <row r="446" spans="2:8" ht="12" customHeight="1">
      <c r="B446" s="260">
        <f>SCORE_H!$D$106</f>
      </c>
      <c r="D446" s="259" t="str">
        <f>SCORE_H!$H$106</f>
        <v>  </v>
      </c>
      <c r="F446" s="259"/>
      <c r="H446" s="259"/>
    </row>
    <row r="447" spans="2:8" ht="12" customHeight="1">
      <c r="B447" s="261"/>
      <c r="D447" s="259">
        <f>SCORE_H!$A$151</f>
        <v>0</v>
      </c>
      <c r="F447" s="259"/>
      <c r="H447" s="259"/>
    </row>
    <row r="448" spans="2:8" ht="12" customHeight="1">
      <c r="B448" s="258">
        <f>SCORE_H!$B$107</f>
      </c>
      <c r="D448" s="259"/>
      <c r="F448" s="260">
        <f>SCORE_H!$I$151</f>
      </c>
      <c r="H448" s="259"/>
    </row>
    <row r="449" spans="2:8" ht="12" customHeight="1">
      <c r="B449" s="259">
        <f>SCORE_H!$A$107</f>
        <v>0</v>
      </c>
      <c r="D449" s="260">
        <f>SCORE_H!$I$107</f>
      </c>
      <c r="F449" s="262" t="str">
        <f>SCORE_H!$H$151</f>
        <v>  </v>
      </c>
      <c r="H449" s="259"/>
    </row>
    <row r="450" spans="2:8" ht="12" customHeight="1">
      <c r="B450" s="260">
        <f>SCORE_H!$D$107</f>
      </c>
      <c r="D450" s="262" t="str">
        <f>SCORE_H!$H$107</f>
        <v>  </v>
      </c>
      <c r="F450" s="261"/>
      <c r="H450" s="259"/>
    </row>
    <row r="451" spans="2:8" ht="12" customHeight="1">
      <c r="B451" s="261"/>
      <c r="D451" s="261"/>
      <c r="F451" s="261"/>
      <c r="H451" s="259"/>
    </row>
    <row r="452" spans="2:10" ht="12" customHeight="1">
      <c r="B452" s="258">
        <f>SCORE_H!$B$108</f>
      </c>
      <c r="D452" s="261"/>
      <c r="F452" s="261"/>
      <c r="H452" s="259">
        <f>SCORE_H!$A$298</f>
        <v>0</v>
      </c>
      <c r="J452" s="206">
        <f>SCORE_H!$I$298</f>
      </c>
    </row>
    <row r="453" spans="2:10" ht="12" customHeight="1">
      <c r="B453" s="259">
        <f>SCORE_H!$A$108</f>
        <v>0</v>
      </c>
      <c r="D453" s="258">
        <f>SCORE_H!$I$108</f>
      </c>
      <c r="F453" s="261"/>
      <c r="H453" s="259"/>
      <c r="J453" s="206" t="str">
        <f>SCORE_H!$H$298</f>
        <v>  </v>
      </c>
    </row>
    <row r="454" spans="2:10" ht="12" customHeight="1">
      <c r="B454" s="260">
        <f>SCORE_H!$D$108</f>
      </c>
      <c r="D454" s="259" t="str">
        <f>SCORE_H!$H$108</f>
        <v>  </v>
      </c>
      <c r="F454" s="261"/>
      <c r="H454" s="259"/>
      <c r="J454" s="224" t="s">
        <v>58</v>
      </c>
    </row>
    <row r="455" spans="2:8" ht="12" customHeight="1">
      <c r="B455" s="261"/>
      <c r="D455" s="259">
        <f>SCORE_H!$A$152</f>
        <v>0</v>
      </c>
      <c r="F455" s="261"/>
      <c r="H455" s="259"/>
    </row>
    <row r="456" spans="2:8" ht="12" customHeight="1">
      <c r="B456" s="258">
        <f>SCORE_H!$B$109</f>
      </c>
      <c r="D456" s="259"/>
      <c r="F456" s="258">
        <f>SCORE_H!$I$152</f>
      </c>
      <c r="H456" s="259"/>
    </row>
    <row r="457" spans="2:8" ht="12" customHeight="1">
      <c r="B457" s="259">
        <f>SCORE_H!$A$109</f>
        <v>0</v>
      </c>
      <c r="D457" s="260">
        <f>SCORE_H!$I$109</f>
      </c>
      <c r="F457" s="259" t="str">
        <f>SCORE_H!$H$152</f>
        <v>  </v>
      </c>
      <c r="H457" s="259"/>
    </row>
    <row r="458" spans="2:8" ht="12" customHeight="1">
      <c r="B458" s="260">
        <f>SCORE_H!$D$109</f>
      </c>
      <c r="D458" s="262" t="str">
        <f>SCORE_H!$H$109</f>
        <v>  </v>
      </c>
      <c r="F458" s="259"/>
      <c r="H458" s="259"/>
    </row>
    <row r="459" spans="2:8" ht="12" customHeight="1">
      <c r="B459" s="261"/>
      <c r="D459" s="261"/>
      <c r="F459" s="259"/>
      <c r="H459" s="259"/>
    </row>
    <row r="460" spans="2:8" ht="12" customHeight="1">
      <c r="B460" s="258">
        <f>SCORE_H!$B$110</f>
      </c>
      <c r="D460" s="261"/>
      <c r="F460" s="259">
        <f>SCORE_H!$A$211</f>
        <v>0</v>
      </c>
      <c r="H460" s="259"/>
    </row>
    <row r="461" spans="2:8" ht="12" customHeight="1">
      <c r="B461" s="259">
        <f>SCORE_H!$A$110</f>
        <v>0</v>
      </c>
      <c r="D461" s="258">
        <f>SCORE_H!$I$110</f>
      </c>
      <c r="F461" s="259"/>
      <c r="H461" s="260">
        <f>SCORE_H!$I$111</f>
      </c>
    </row>
    <row r="462" spans="2:8" ht="15" customHeight="1">
      <c r="B462" s="260">
        <f>SCORE_H!$D$110</f>
      </c>
      <c r="D462" s="259" t="str">
        <f>SCORE_H!$H$110</f>
        <v>  </v>
      </c>
      <c r="F462" s="259"/>
      <c r="H462" s="223" t="str">
        <f>SCORE_H!$H$111</f>
        <v>  </v>
      </c>
    </row>
    <row r="463" spans="2:6" ht="12" customHeight="1">
      <c r="B463" s="261"/>
      <c r="D463" s="259">
        <f>SCORE_H!$A$153</f>
        <v>0</v>
      </c>
      <c r="F463" s="259"/>
    </row>
    <row r="464" spans="2:6" ht="12" customHeight="1">
      <c r="B464" s="258">
        <f>SCORE_H!$B$111</f>
      </c>
      <c r="D464" s="259"/>
      <c r="F464" s="260">
        <f>SCORE_H!$I$153</f>
      </c>
    </row>
    <row r="465" spans="2:6" ht="12" customHeight="1">
      <c r="B465" s="259">
        <f>SCORE_H!$A$111</f>
        <v>0</v>
      </c>
      <c r="D465" s="260">
        <f>SCORE_H!$I$111</f>
      </c>
      <c r="F465" s="223" t="str">
        <f>SCORE_H!$H$153</f>
        <v>  </v>
      </c>
    </row>
    <row r="466" spans="2:4" ht="12" customHeight="1">
      <c r="B466" s="260">
        <f>SCORE_H!$D$111</f>
      </c>
      <c r="D466" s="223" t="str">
        <f>SCORE_H!$H$111</f>
        <v>  </v>
      </c>
    </row>
    <row r="467" spans="2:4" ht="12" customHeight="1">
      <c r="B467" s="223"/>
      <c r="D467" s="223"/>
    </row>
    <row r="468" spans="2:4" ht="12" customHeight="1">
      <c r="B468" s="220" t="s">
        <v>70</v>
      </c>
      <c r="D468" s="223"/>
    </row>
    <row r="470" ht="12" customHeight="1">
      <c r="B470" s="258">
        <f>SCORE_H!$B$301</f>
      </c>
    </row>
    <row r="471" spans="2:4" ht="12" customHeight="1">
      <c r="B471" s="259">
        <f>SCORE_H!$A$301</f>
        <v>0</v>
      </c>
      <c r="D471" s="206">
        <f>SCORE_H!$I$301</f>
      </c>
    </row>
    <row r="472" spans="2:4" ht="12" customHeight="1">
      <c r="B472" s="260">
        <f>SCORE_H!$D$301</f>
      </c>
      <c r="D472" s="206" t="str">
        <f>SCORE_H!$H$301</f>
        <v>  </v>
      </c>
    </row>
    <row r="473" spans="2:4" ht="12" customHeight="1">
      <c r="B473" s="223"/>
      <c r="D473" s="210"/>
    </row>
    <row r="474" spans="2:8" ht="12" customHeight="1">
      <c r="B474" s="209"/>
      <c r="C474" s="209"/>
      <c r="D474" s="209"/>
      <c r="E474" s="209"/>
      <c r="F474" s="209"/>
      <c r="G474" s="209"/>
      <c r="H474" s="209"/>
    </row>
    <row r="475" spans="2:8" ht="12" customHeight="1">
      <c r="B475" s="220" t="s">
        <v>75</v>
      </c>
      <c r="D475" s="210"/>
      <c r="E475" s="209"/>
      <c r="F475" s="209"/>
      <c r="G475" s="209"/>
      <c r="H475" s="209"/>
    </row>
    <row r="476" spans="2:4" ht="12" customHeight="1">
      <c r="B476" s="227"/>
      <c r="D476" s="210"/>
    </row>
    <row r="477" ht="12" customHeight="1">
      <c r="B477" s="258">
        <f>SCORE_H!$B$214</f>
      </c>
    </row>
    <row r="478" spans="2:4" ht="12" customHeight="1">
      <c r="B478" s="259">
        <f>SCORE_H!$A$214</f>
        <v>0</v>
      </c>
      <c r="D478" s="258">
        <f>SCORE_H!$I$214</f>
      </c>
    </row>
    <row r="479" spans="2:4" ht="12" customHeight="1">
      <c r="B479" s="260">
        <f>SCORE_H!$D$214</f>
      </c>
      <c r="D479" s="259" t="str">
        <f>SCORE_H!$H$214</f>
        <v>  </v>
      </c>
    </row>
    <row r="480" spans="2:6" ht="12" customHeight="1">
      <c r="B480" s="261"/>
      <c r="D480" s="259">
        <f>SCORE_H!$A$304</f>
        <v>0</v>
      </c>
      <c r="F480" s="206">
        <f>SCORE_H!$I$304</f>
      </c>
    </row>
    <row r="481" spans="2:6" ht="12" customHeight="1">
      <c r="B481" s="258">
        <f>SCORE_H!$B$215</f>
      </c>
      <c r="D481" s="259"/>
      <c r="F481" s="206" t="str">
        <f>SCORE_H!$H$304</f>
        <v>  </v>
      </c>
    </row>
    <row r="482" spans="2:6" ht="12" customHeight="1">
      <c r="B482" s="259">
        <f>SCORE_H!$A$215</f>
        <v>0</v>
      </c>
      <c r="D482" s="260">
        <f>SCORE_H!$I$215</f>
      </c>
      <c r="F482" s="224" t="s">
        <v>79</v>
      </c>
    </row>
    <row r="483" spans="2:4" ht="12" customHeight="1">
      <c r="B483" s="260">
        <f>SCORE_H!$D$215</f>
      </c>
      <c r="D483" s="223" t="str">
        <f>SCORE_H!$H$215</f>
        <v>  </v>
      </c>
    </row>
    <row r="484" spans="2:4" ht="12" customHeight="1">
      <c r="B484" s="223"/>
      <c r="D484" s="223"/>
    </row>
    <row r="485" spans="2:4" ht="12" customHeight="1">
      <c r="B485" s="220" t="s">
        <v>82</v>
      </c>
      <c r="D485" s="223"/>
    </row>
    <row r="487" spans="2:10" ht="12" customHeight="1">
      <c r="B487" s="258">
        <f>SCORE_H!$B$307</f>
      </c>
      <c r="I487" s="228"/>
      <c r="J487" s="229"/>
    </row>
    <row r="488" spans="2:6" ht="12" customHeight="1">
      <c r="B488" s="259">
        <f>SCORE_H!$A$307</f>
        <v>0</v>
      </c>
      <c r="D488" s="206">
        <f>SCORE_H!$I$307</f>
      </c>
      <c r="F488" s="210"/>
    </row>
    <row r="489" spans="2:4" ht="12" customHeight="1">
      <c r="B489" s="260">
        <f>SCORE_H!$D$307</f>
      </c>
      <c r="D489" s="206" t="str">
        <f>SCORE_H!$H$307</f>
        <v>  </v>
      </c>
    </row>
    <row r="490" spans="2:8" ht="12" customHeight="1">
      <c r="B490" s="209"/>
      <c r="C490" s="209"/>
      <c r="D490" s="209"/>
      <c r="E490" s="209"/>
      <c r="F490" s="209"/>
      <c r="G490" s="209"/>
      <c r="H490" s="209"/>
    </row>
    <row r="491" spans="2:8" ht="12" customHeight="1">
      <c r="B491" s="212"/>
      <c r="C491" s="212"/>
      <c r="D491" s="212"/>
      <c r="E491" s="215" t="s">
        <v>38</v>
      </c>
      <c r="F491" s="215"/>
      <c r="G491" s="215"/>
      <c r="H491" s="215"/>
    </row>
    <row r="492" spans="2:8" ht="12" customHeight="1">
      <c r="B492" s="209"/>
      <c r="C492" s="209"/>
      <c r="D492" s="209"/>
      <c r="E492" s="209"/>
      <c r="F492" s="209"/>
      <c r="G492" s="209"/>
      <c r="H492" s="209"/>
    </row>
    <row r="493" ht="12" customHeight="1">
      <c r="B493" s="220" t="s">
        <v>44</v>
      </c>
    </row>
    <row r="495" ht="12" customHeight="1">
      <c r="B495" s="258">
        <f>SCORE_H!$B$156</f>
      </c>
    </row>
    <row r="496" spans="1:4" ht="12" customHeight="1">
      <c r="A496" s="206"/>
      <c r="B496" s="259">
        <f>SCORE_H!$A$156</f>
        <v>0</v>
      </c>
      <c r="D496" s="258">
        <f>SCORE_H!$I$156</f>
      </c>
    </row>
    <row r="497" spans="2:4" s="206" customFormat="1" ht="12" customHeight="1">
      <c r="B497" s="260">
        <f>SCORE_H!$D$156</f>
      </c>
      <c r="D497" s="259" t="str">
        <f>SCORE_H!$H$156</f>
        <v>  </v>
      </c>
    </row>
    <row r="498" spans="2:4" s="206" customFormat="1" ht="12" customHeight="1">
      <c r="B498" s="261"/>
      <c r="D498" s="259">
        <f>SCORE_H!$A$218</f>
        <v>0</v>
      </c>
    </row>
    <row r="499" spans="2:6" s="206" customFormat="1" ht="12" customHeight="1">
      <c r="B499" s="258">
        <f>SCORE_H!$B$157</f>
      </c>
      <c r="D499" s="259"/>
      <c r="F499" s="258">
        <f>SCORE_H!$I$218</f>
      </c>
    </row>
    <row r="500" spans="2:6" s="206" customFormat="1" ht="12" customHeight="1">
      <c r="B500" s="259">
        <f>SCORE_H!$A$157</f>
        <v>0</v>
      </c>
      <c r="D500" s="260">
        <f>SCORE_H!$I$157</f>
      </c>
      <c r="F500" s="259" t="str">
        <f>SCORE_H!$H$218</f>
        <v>  </v>
      </c>
    </row>
    <row r="501" spans="2:6" s="206" customFormat="1" ht="12" customHeight="1">
      <c r="B501" s="260">
        <f>SCORE_H!$D$157</f>
      </c>
      <c r="D501" s="262" t="str">
        <f>SCORE_H!$H$157</f>
        <v>  </v>
      </c>
      <c r="F501" s="259"/>
    </row>
    <row r="502" spans="2:6" s="206" customFormat="1" ht="12" customHeight="1">
      <c r="B502" s="261"/>
      <c r="D502" s="261"/>
      <c r="F502" s="259"/>
    </row>
    <row r="503" spans="2:8" ht="12" customHeight="1">
      <c r="B503" s="258">
        <f>SCORE_H!$B$158</f>
      </c>
      <c r="D503" s="261"/>
      <c r="F503" s="259">
        <f>SCORE_H!$A$310</f>
        <v>0</v>
      </c>
      <c r="H503" s="206">
        <f>SCORE_H!$I$310</f>
      </c>
    </row>
    <row r="504" spans="2:8" ht="12" customHeight="1">
      <c r="B504" s="259">
        <f>SCORE_H!$A$158</f>
        <v>0</v>
      </c>
      <c r="D504" s="258">
        <f>SCORE_H!$I$158</f>
      </c>
      <c r="F504" s="259"/>
      <c r="H504" s="206" t="str">
        <f>SCORE_H!$H$310</f>
        <v>  </v>
      </c>
    </row>
    <row r="505" spans="2:8" ht="12" customHeight="1">
      <c r="B505" s="260">
        <f>SCORE_H!$D$158</f>
      </c>
      <c r="D505" s="259" t="str">
        <f>SCORE_H!$H$158</f>
        <v>  </v>
      </c>
      <c r="F505" s="259"/>
      <c r="H505" s="224" t="s">
        <v>50</v>
      </c>
    </row>
    <row r="506" spans="2:6" ht="12" customHeight="1">
      <c r="B506" s="261"/>
      <c r="D506" s="259">
        <f>SCORE_H!$A$219</f>
        <v>0</v>
      </c>
      <c r="F506" s="259"/>
    </row>
    <row r="507" spans="2:6" ht="12" customHeight="1">
      <c r="B507" s="258">
        <f>SCORE_H!$B$159</f>
      </c>
      <c r="D507" s="259"/>
      <c r="F507" s="260">
        <f>SCORE_H!$I$219</f>
      </c>
    </row>
    <row r="508" spans="2:6" ht="12" customHeight="1">
      <c r="B508" s="259">
        <f>SCORE_H!$A$159</f>
        <v>0</v>
      </c>
      <c r="D508" s="260">
        <f>SCORE_H!$I$159</f>
      </c>
      <c r="F508" s="223" t="str">
        <f>SCORE_H!$H$219</f>
        <v>  </v>
      </c>
    </row>
    <row r="509" spans="2:4" ht="12" customHeight="1">
      <c r="B509" s="260">
        <f>SCORE_H!$D$159</f>
      </c>
      <c r="D509" s="223" t="str">
        <f>SCORE_H!$H$159</f>
        <v>  </v>
      </c>
    </row>
    <row r="510" spans="2:4" ht="12" customHeight="1">
      <c r="B510" s="223"/>
      <c r="D510" s="223"/>
    </row>
    <row r="511" spans="2:4" ht="12" customHeight="1">
      <c r="B511" s="220" t="s">
        <v>57</v>
      </c>
      <c r="D511" s="223"/>
    </row>
    <row r="513" ht="12" customHeight="1">
      <c r="B513" s="258">
        <f>SCORE_H!$B$313</f>
      </c>
    </row>
    <row r="514" spans="2:6" ht="12" customHeight="1">
      <c r="B514" s="259">
        <f>SCORE_H!$A$313</f>
        <v>0</v>
      </c>
      <c r="D514" s="206">
        <f>SCORE_H!$I$313</f>
      </c>
      <c r="F514" s="210"/>
    </row>
    <row r="515" spans="2:4" ht="12" customHeight="1">
      <c r="B515" s="260">
        <f>SCORE_H!$D$313</f>
      </c>
      <c r="D515" s="206" t="str">
        <f>SCORE_H!$H$313</f>
        <v>  </v>
      </c>
    </row>
    <row r="516" ht="12" customHeight="1">
      <c r="B516" s="223"/>
    </row>
    <row r="517" ht="12" customHeight="1">
      <c r="B517" s="220" t="s">
        <v>63</v>
      </c>
    </row>
    <row r="519" ht="12" customHeight="1">
      <c r="B519" s="258">
        <f>SCORE_H!$B$222</f>
      </c>
    </row>
    <row r="520" spans="2:4" ht="12" customHeight="1">
      <c r="B520" s="259">
        <f>SCORE_H!$A$222</f>
        <v>0</v>
      </c>
      <c r="D520" s="258">
        <f>SCORE_H!$I$222</f>
      </c>
    </row>
    <row r="521" spans="2:4" ht="12" customHeight="1">
      <c r="B521" s="260">
        <f>SCORE_H!$D$222</f>
      </c>
      <c r="D521" s="259" t="str">
        <f>SCORE_H!$H$222</f>
        <v>  </v>
      </c>
    </row>
    <row r="522" spans="2:8" ht="12" customHeight="1">
      <c r="B522" s="261"/>
      <c r="D522" s="259">
        <f>SCORE_H!$A$316</f>
        <v>0</v>
      </c>
      <c r="F522" s="206">
        <f>SCORE_H!$I$316</f>
      </c>
      <c r="H522" s="209"/>
    </row>
    <row r="523" spans="2:6" ht="12" customHeight="1">
      <c r="B523" s="258">
        <f>SCORE_H!$B$223</f>
      </c>
      <c r="D523" s="259"/>
      <c r="F523" s="206" t="str">
        <f>SCORE_H!$H$316</f>
        <v>  </v>
      </c>
    </row>
    <row r="524" spans="2:6" ht="12" customHeight="1">
      <c r="B524" s="259">
        <f>SCORE_H!$A$223</f>
        <v>0</v>
      </c>
      <c r="D524" s="260">
        <f>SCORE_H!$I$223</f>
      </c>
      <c r="F524" s="224" t="s">
        <v>65</v>
      </c>
    </row>
    <row r="525" spans="2:4" ht="12" customHeight="1">
      <c r="B525" s="260">
        <f>SCORE_H!$D$223</f>
      </c>
      <c r="D525" s="209"/>
    </row>
    <row r="526" spans="2:4" ht="12" customHeight="1">
      <c r="B526" s="223"/>
      <c r="D526" s="223"/>
    </row>
    <row r="527" spans="2:4" ht="12" customHeight="1">
      <c r="B527" s="220" t="s">
        <v>71</v>
      </c>
      <c r="D527" s="223"/>
    </row>
    <row r="528" ht="12" customHeight="1">
      <c r="D528" s="223" t="str">
        <f>SCORE_H!$H$223</f>
        <v>  </v>
      </c>
    </row>
    <row r="529" ht="12" customHeight="1">
      <c r="B529" s="258">
        <f>SCORE_H!$B$319</f>
      </c>
    </row>
    <row r="530" spans="2:6" ht="12" customHeight="1">
      <c r="B530" s="259">
        <f>SCORE_H!$A$319</f>
        <v>0</v>
      </c>
      <c r="D530" s="206">
        <f>SCORE_H!$I$319</f>
      </c>
      <c r="F530" s="210"/>
    </row>
    <row r="531" spans="2:4" ht="12" customHeight="1">
      <c r="B531" s="260">
        <f>SCORE_H!$D$319</f>
      </c>
      <c r="D531" s="206" t="str">
        <f>SCORE_H!$H$319</f>
        <v>  </v>
      </c>
    </row>
    <row r="532" spans="2:8" ht="12" customHeight="1">
      <c r="B532" s="209"/>
      <c r="C532" s="209"/>
      <c r="D532" s="209"/>
      <c r="E532" s="209"/>
      <c r="F532" s="209"/>
      <c r="G532" s="209"/>
      <c r="H532" s="209"/>
    </row>
  </sheetData>
  <sheetProtection/>
  <printOptions horizontalCentered="1"/>
  <pageMargins left="0.15748031496062992" right="0.1968503937007874" top="0.1968503937007874" bottom="0.1968503937007874" header="0.1968503937007874" footer="0.1968503937007874"/>
  <pageSetup horizontalDpi="600" verticalDpi="600" orientation="portrait" paperSize="9" scale="93" r:id="rId2"/>
  <rowBreaks count="8" manualBreakCount="8">
    <brk id="68" max="255" man="1"/>
    <brk id="133" max="255" man="1"/>
    <brk id="197" max="255" man="1"/>
    <brk id="256" max="255" man="1"/>
    <brk id="297" max="255" man="1"/>
    <brk id="365" max="255" man="1"/>
    <brk id="432" max="255" man="1"/>
    <brk id="490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L532"/>
  <sheetViews>
    <sheetView zoomScale="75" zoomScaleNormal="75" zoomScalePageLayoutView="0" workbookViewId="0" topLeftCell="A1">
      <selection activeCell="N83" sqref="N83"/>
    </sheetView>
  </sheetViews>
  <sheetFormatPr defaultColWidth="12" defaultRowHeight="12" customHeight="1"/>
  <cols>
    <col min="1" max="1" width="9.83203125" style="209" customWidth="1"/>
    <col min="2" max="2" width="19.33203125" style="206" customWidth="1"/>
    <col min="3" max="3" width="1.5" style="206" customWidth="1"/>
    <col min="4" max="4" width="20.83203125" style="206" customWidth="1"/>
    <col min="5" max="5" width="1.0078125" style="206" customWidth="1"/>
    <col min="6" max="6" width="20.83203125" style="206" customWidth="1"/>
    <col min="7" max="7" width="1.3359375" style="206" customWidth="1"/>
    <col min="8" max="8" width="20.83203125" style="206" customWidth="1"/>
    <col min="9" max="9" width="1.66796875" style="206" customWidth="1"/>
    <col min="10" max="10" width="20.83203125" style="206" customWidth="1"/>
    <col min="11" max="11" width="2.33203125" style="206" customWidth="1"/>
    <col min="12" max="12" width="20.83203125" style="206" customWidth="1"/>
    <col min="13" max="16384" width="12" style="209" customWidth="1"/>
  </cols>
  <sheetData>
    <row r="1" spans="2:12" ht="15.75" customHeight="1">
      <c r="B1" s="204" t="s">
        <v>89</v>
      </c>
      <c r="C1" s="204"/>
      <c r="D1" s="204"/>
      <c r="E1" s="204"/>
      <c r="F1" s="204"/>
      <c r="G1" s="204"/>
      <c r="H1" s="247" t="str">
        <f>IF(ETAT_H!D4="","",ETAT_H!D4)</f>
        <v>open ASL</v>
      </c>
      <c r="I1" s="204"/>
      <c r="J1" s="204"/>
      <c r="K1" s="205"/>
      <c r="L1" s="247" t="str">
        <f>IF(ETAT_F!G4="","",ETAT_F!G4)</f>
        <v>27 &amp; 28/02/2010</v>
      </c>
    </row>
    <row r="2" spans="2:12" ht="12" customHeight="1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2:12" s="212" customFormat="1" ht="12" customHeight="1">
      <c r="B3" s="211" t="s">
        <v>28</v>
      </c>
      <c r="C3" s="211"/>
      <c r="D3" s="211" t="s">
        <v>29</v>
      </c>
      <c r="E3" s="211"/>
      <c r="F3" s="211" t="s">
        <v>30</v>
      </c>
      <c r="G3" s="211"/>
      <c r="H3" s="211" t="s">
        <v>31</v>
      </c>
      <c r="I3" s="211"/>
      <c r="J3" s="211" t="s">
        <v>32</v>
      </c>
      <c r="K3" s="211"/>
      <c r="L3" s="211" t="s">
        <v>33</v>
      </c>
    </row>
    <row r="5" spans="2:12" ht="12" customHeight="1">
      <c r="B5" s="258" t="str">
        <f>SCORE_F!$B$4</f>
        <v>QUILLET Pascale 2C121</v>
      </c>
      <c r="H5" s="221"/>
      <c r="I5" s="221"/>
      <c r="J5" s="221"/>
      <c r="K5" s="221"/>
      <c r="L5" s="300"/>
    </row>
    <row r="6" spans="2:12" ht="12" customHeight="1">
      <c r="B6" s="259">
        <f>SCORE_F!$A$4</f>
        <v>0</v>
      </c>
      <c r="C6" s="223"/>
      <c r="D6" s="263" t="str">
        <f>SCORE_F!$I$4</f>
        <v>QUILLET Pascale 2C121</v>
      </c>
      <c r="H6" s="221"/>
      <c r="I6" s="221"/>
      <c r="J6" s="221"/>
      <c r="K6" s="221"/>
      <c r="L6" s="300"/>
    </row>
    <row r="7" spans="2:12" ht="12" customHeight="1">
      <c r="B7" s="260" t="str">
        <f>SCORE_F!$D$4</f>
        <v>  </v>
      </c>
      <c r="D7" s="264">
        <f>SCORE_F!$H$4</f>
        <v>0</v>
      </c>
      <c r="L7" s="223"/>
    </row>
    <row r="8" spans="2:6" ht="12" customHeight="1">
      <c r="B8" s="261"/>
      <c r="D8" s="264">
        <f>SCORE_F!$A$38</f>
        <v>0</v>
      </c>
      <c r="E8" s="223"/>
      <c r="F8" s="269" t="str">
        <f>SCORE_F!$I$38</f>
        <v>QUILLET Pascale 2C121</v>
      </c>
    </row>
    <row r="9" spans="2:6" ht="12" customHeight="1">
      <c r="B9" s="258" t="str">
        <f>SCORE_F!$B$5</f>
        <v>  </v>
      </c>
      <c r="D9" s="264"/>
      <c r="F9" s="270">
        <f>SCORE_F!$H$38</f>
        <v>0</v>
      </c>
    </row>
    <row r="10" spans="2:6" ht="12" customHeight="1">
      <c r="B10" s="259">
        <f>SCORE_F!$A$5</f>
        <v>0</v>
      </c>
      <c r="C10" s="223"/>
      <c r="D10" s="265" t="str">
        <f>SCORE_F!$I$5</f>
        <v>  </v>
      </c>
      <c r="F10" s="270"/>
    </row>
    <row r="11" spans="2:6" ht="12" customHeight="1">
      <c r="B11" s="260" t="str">
        <f>SCORE_F!$D$5</f>
        <v>  </v>
      </c>
      <c r="D11" s="266">
        <f>SCORE_F!$H$5</f>
        <v>0</v>
      </c>
      <c r="F11" s="270"/>
    </row>
    <row r="12" spans="2:8" ht="12" customHeight="1">
      <c r="B12" s="261"/>
      <c r="D12" s="267"/>
      <c r="F12" s="270">
        <f>SCORE_F!$A$74</f>
        <v>0</v>
      </c>
      <c r="H12" s="274" t="str">
        <f>SCORE_F!$I$74</f>
        <v>QUILLET Pascale 2C121</v>
      </c>
    </row>
    <row r="13" spans="2:8" ht="12" customHeight="1">
      <c r="B13" s="258" t="str">
        <f>SCORE_F!$B$6</f>
        <v>  </v>
      </c>
      <c r="D13" s="267"/>
      <c r="F13" s="270"/>
      <c r="H13" s="275">
        <f>SCORE_F!$H$74</f>
        <v>0</v>
      </c>
    </row>
    <row r="14" spans="2:8" ht="12" customHeight="1">
      <c r="B14" s="259">
        <f>SCORE_F!$A$6</f>
        <v>0</v>
      </c>
      <c r="D14" s="263" t="str">
        <f>SCORE_F!$I$6</f>
        <v>  </v>
      </c>
      <c r="F14" s="270"/>
      <c r="H14" s="275"/>
    </row>
    <row r="15" spans="2:8" ht="12" customHeight="1">
      <c r="B15" s="260" t="str">
        <f>SCORE_F!$D$6</f>
        <v>  </v>
      </c>
      <c r="D15" s="264">
        <f>SCORE_F!$H$6</f>
        <v>0</v>
      </c>
      <c r="F15" s="270"/>
      <c r="H15" s="275"/>
    </row>
    <row r="16" spans="2:8" ht="12" customHeight="1">
      <c r="B16" s="261"/>
      <c r="D16" s="264">
        <f>SCORE_F!$A$39</f>
        <v>0</v>
      </c>
      <c r="F16" s="271" t="str">
        <f>SCORE_F!$I$39</f>
        <v>  </v>
      </c>
      <c r="H16" s="275"/>
    </row>
    <row r="17" spans="2:8" ht="12" customHeight="1">
      <c r="B17" s="258" t="str">
        <f>SCORE_F!$B$7</f>
        <v>  </v>
      </c>
      <c r="D17" s="264"/>
      <c r="F17" s="272">
        <f>SCORE_F!$H$39</f>
        <v>0</v>
      </c>
      <c r="H17" s="275"/>
    </row>
    <row r="18" spans="2:8" ht="12" customHeight="1">
      <c r="B18" s="259">
        <f>SCORE_F!$A$7</f>
        <v>0</v>
      </c>
      <c r="D18" s="265" t="str">
        <f>SCORE_F!$I$7</f>
        <v>  </v>
      </c>
      <c r="F18" s="273"/>
      <c r="H18" s="275"/>
    </row>
    <row r="19" spans="2:8" ht="12" customHeight="1">
      <c r="B19" s="260" t="str">
        <f>SCORE_F!$D$7</f>
        <v>  </v>
      </c>
      <c r="D19" s="266">
        <f>SCORE_F!$H$7</f>
        <v>0</v>
      </c>
      <c r="F19" s="273"/>
      <c r="H19" s="275"/>
    </row>
    <row r="20" spans="2:10" ht="12" customHeight="1">
      <c r="B20" s="261"/>
      <c r="D20" s="267"/>
      <c r="F20" s="273"/>
      <c r="H20" s="275">
        <f>SCORE_F!$A$114</f>
        <v>0</v>
      </c>
      <c r="J20" s="258" t="str">
        <f>SCORE_F!$I$114</f>
        <v>QUILLET Pascale 2C121</v>
      </c>
    </row>
    <row r="21" spans="2:10" ht="12" customHeight="1">
      <c r="B21" s="258" t="str">
        <f>SCORE_F!$B$8</f>
        <v>  </v>
      </c>
      <c r="D21" s="267"/>
      <c r="F21" s="273"/>
      <c r="H21" s="275"/>
      <c r="J21" s="259">
        <f>SCORE_F!$H$114</f>
        <v>0</v>
      </c>
    </row>
    <row r="22" spans="2:10" ht="12" customHeight="1">
      <c r="B22" s="259">
        <f>SCORE_F!$A$8</f>
        <v>0</v>
      </c>
      <c r="D22" s="263" t="str">
        <f>SCORE_F!$I$8</f>
        <v>  </v>
      </c>
      <c r="F22" s="273"/>
      <c r="H22" s="275"/>
      <c r="J22" s="259"/>
    </row>
    <row r="23" spans="2:10" ht="12" customHeight="1">
      <c r="B23" s="260" t="str">
        <f>SCORE_F!$D$8</f>
        <v>  </v>
      </c>
      <c r="D23" s="264">
        <f>SCORE_F!$H$8</f>
        <v>0</v>
      </c>
      <c r="F23" s="273"/>
      <c r="H23" s="275"/>
      <c r="J23" s="259"/>
    </row>
    <row r="24" spans="2:10" ht="12" customHeight="1">
      <c r="B24" s="261"/>
      <c r="D24" s="264">
        <f>SCORE_F!$A$40</f>
        <v>0</v>
      </c>
      <c r="F24" s="269" t="str">
        <f>SCORE_F!$I$40</f>
        <v>  </v>
      </c>
      <c r="H24" s="275"/>
      <c r="J24" s="259"/>
    </row>
    <row r="25" spans="2:10" ht="12" customHeight="1">
      <c r="B25" s="258" t="str">
        <f>SCORE_F!$B$9</f>
        <v>  </v>
      </c>
      <c r="D25" s="264"/>
      <c r="F25" s="270">
        <f>SCORE_F!$H$40</f>
        <v>0</v>
      </c>
      <c r="H25" s="275"/>
      <c r="J25" s="259"/>
    </row>
    <row r="26" spans="2:10" ht="12" customHeight="1">
      <c r="B26" s="259">
        <f>SCORE_F!$A$9</f>
        <v>0</v>
      </c>
      <c r="D26" s="265" t="str">
        <f>SCORE_F!$I$9</f>
        <v>  </v>
      </c>
      <c r="F26" s="270"/>
      <c r="H26" s="275"/>
      <c r="J26" s="259"/>
    </row>
    <row r="27" spans="2:10" ht="12" customHeight="1">
      <c r="B27" s="260" t="str">
        <f>SCORE_F!$D$9</f>
        <v>  </v>
      </c>
      <c r="D27" s="266">
        <f>SCORE_F!$H$9</f>
        <v>0</v>
      </c>
      <c r="F27" s="270"/>
      <c r="H27" s="275"/>
      <c r="J27" s="259"/>
    </row>
    <row r="28" spans="2:10" ht="12" customHeight="1">
      <c r="B28" s="261"/>
      <c r="D28" s="267"/>
      <c r="F28" s="270">
        <f>SCORE_F!$A$75</f>
        <v>0</v>
      </c>
      <c r="H28" s="276" t="str">
        <f>SCORE_F!$I$75</f>
        <v>  </v>
      </c>
      <c r="J28" s="259"/>
    </row>
    <row r="29" spans="2:10" ht="12" customHeight="1">
      <c r="B29" s="258" t="str">
        <f>SCORE_F!$B$10</f>
        <v>  </v>
      </c>
      <c r="D29" s="267"/>
      <c r="F29" s="270"/>
      <c r="H29" s="277">
        <f>SCORE_F!$H$75</f>
        <v>0</v>
      </c>
      <c r="J29" s="259"/>
    </row>
    <row r="30" spans="2:10" ht="12" customHeight="1">
      <c r="B30" s="259">
        <f>SCORE_F!$A$10</f>
        <v>0</v>
      </c>
      <c r="D30" s="263" t="str">
        <f>SCORE_F!$I$10</f>
        <v>  </v>
      </c>
      <c r="F30" s="270"/>
      <c r="H30" s="278"/>
      <c r="J30" s="259"/>
    </row>
    <row r="31" spans="2:10" ht="12" customHeight="1">
      <c r="B31" s="260" t="str">
        <f>SCORE_F!$D$10</f>
        <v>  </v>
      </c>
      <c r="D31" s="264">
        <f>SCORE_F!$H$10</f>
        <v>0</v>
      </c>
      <c r="F31" s="270"/>
      <c r="H31" s="278"/>
      <c r="J31" s="259"/>
    </row>
    <row r="32" spans="2:10" ht="12" customHeight="1">
      <c r="B32" s="261"/>
      <c r="D32" s="264">
        <f>SCORE_F!$A$41</f>
        <v>0</v>
      </c>
      <c r="F32" s="271" t="str">
        <f>SCORE_F!$I$41</f>
        <v>  </v>
      </c>
      <c r="H32" s="278"/>
      <c r="J32" s="259"/>
    </row>
    <row r="33" spans="2:10" ht="12" customHeight="1">
      <c r="B33" s="258" t="str">
        <f>SCORE_F!$B$11</f>
        <v>  </v>
      </c>
      <c r="D33" s="264"/>
      <c r="F33" s="272">
        <f>SCORE_F!$H$41</f>
        <v>0</v>
      </c>
      <c r="H33" s="278"/>
      <c r="J33" s="259"/>
    </row>
    <row r="34" spans="2:10" ht="12" customHeight="1">
      <c r="B34" s="259">
        <f>SCORE_F!$A$11</f>
        <v>0</v>
      </c>
      <c r="D34" s="265" t="str">
        <f>SCORE_F!$I$11</f>
        <v>  </v>
      </c>
      <c r="F34" s="273"/>
      <c r="H34" s="278"/>
      <c r="J34" s="259"/>
    </row>
    <row r="35" spans="2:12" ht="12" customHeight="1">
      <c r="B35" s="260" t="str">
        <f>SCORE_F!$D$11</f>
        <v>  </v>
      </c>
      <c r="D35" s="266">
        <f>SCORE_F!$H$11</f>
        <v>0</v>
      </c>
      <c r="F35" s="273"/>
      <c r="H35" s="278"/>
      <c r="J35" s="259"/>
      <c r="L35" s="263" t="str">
        <f>SCORE_F!$I$162</f>
        <v>QUILLET Pascale 2C121</v>
      </c>
    </row>
    <row r="36" spans="2:12" ht="12" customHeight="1">
      <c r="B36" s="261"/>
      <c r="D36" s="267"/>
      <c r="F36" s="273"/>
      <c r="H36" s="278"/>
      <c r="J36" s="259">
        <f>SCORE_F!$A$162</f>
        <v>0</v>
      </c>
      <c r="L36" s="264" t="str">
        <f>SCORE_F!$H$162</f>
        <v>11/0 11/2 11/4</v>
      </c>
    </row>
    <row r="37" spans="2:12" ht="12" customHeight="1">
      <c r="B37" s="258" t="str">
        <f>SCORE_F!$B$12</f>
        <v>DURANTON  Christine 4C1044</v>
      </c>
      <c r="D37" s="267"/>
      <c r="F37" s="273"/>
      <c r="H37" s="278"/>
      <c r="J37" s="259"/>
      <c r="L37" s="297"/>
    </row>
    <row r="38" spans="2:12" ht="12" customHeight="1">
      <c r="B38" s="259">
        <f>SCORE_F!$A$12</f>
        <v>0</v>
      </c>
      <c r="D38" s="263" t="str">
        <f>SCORE_F!$I$12</f>
        <v>DURANTON  Christine 4C1044</v>
      </c>
      <c r="F38" s="273"/>
      <c r="H38" s="278"/>
      <c r="J38" s="259"/>
      <c r="L38" s="296"/>
    </row>
    <row r="39" spans="2:12" ht="12" customHeight="1">
      <c r="B39" s="260" t="str">
        <f>SCORE_F!$D$12</f>
        <v>  </v>
      </c>
      <c r="D39" s="264">
        <f>SCORE_F!$H$12</f>
        <v>0</v>
      </c>
      <c r="F39" s="273"/>
      <c r="H39" s="278"/>
      <c r="J39" s="259"/>
      <c r="L39" s="264"/>
    </row>
    <row r="40" spans="2:12" ht="12" customHeight="1">
      <c r="B40" s="261"/>
      <c r="D40" s="264">
        <f>SCORE_F!$A$42</f>
        <v>0</v>
      </c>
      <c r="F40" s="269" t="str">
        <f>SCORE_F!$I$42</f>
        <v>DURANTON  Christine 4C1044</v>
      </c>
      <c r="H40" s="278"/>
      <c r="J40" s="259"/>
      <c r="L40" s="264"/>
    </row>
    <row r="41" spans="2:12" ht="12" customHeight="1">
      <c r="B41" s="258" t="str">
        <f>SCORE_F!$B$13</f>
        <v>  </v>
      </c>
      <c r="D41" s="264"/>
      <c r="F41" s="270">
        <f>SCORE_F!$H$42</f>
        <v>0</v>
      </c>
      <c r="H41" s="278"/>
      <c r="J41" s="259"/>
      <c r="L41" s="264"/>
    </row>
    <row r="42" spans="2:12" ht="12" customHeight="1">
      <c r="B42" s="259">
        <f>SCORE_F!$A$13</f>
        <v>0</v>
      </c>
      <c r="D42" s="265" t="str">
        <f>SCORE_F!$I$13</f>
        <v>  </v>
      </c>
      <c r="F42" s="270"/>
      <c r="H42" s="278"/>
      <c r="J42" s="259"/>
      <c r="L42" s="264"/>
    </row>
    <row r="43" spans="2:12" ht="12" customHeight="1">
      <c r="B43" s="260" t="str">
        <f>SCORE_F!$D$13</f>
        <v>  </v>
      </c>
      <c r="D43" s="266">
        <f>SCORE_F!$H$13</f>
        <v>0</v>
      </c>
      <c r="F43" s="270"/>
      <c r="H43" s="278"/>
      <c r="J43" s="259"/>
      <c r="L43" s="264"/>
    </row>
    <row r="44" spans="2:12" ht="12" customHeight="1">
      <c r="B44" s="261"/>
      <c r="D44" s="267"/>
      <c r="F44" s="270">
        <f>SCORE_F!$A$76</f>
        <v>0</v>
      </c>
      <c r="H44" s="274" t="str">
        <f>SCORE_F!$I$76</f>
        <v>DURANTON  Christine 4C1044</v>
      </c>
      <c r="J44" s="259"/>
      <c r="L44" s="264"/>
    </row>
    <row r="45" spans="2:12" ht="12" customHeight="1">
      <c r="B45" s="258" t="str">
        <f>SCORE_F!$B$14</f>
        <v>  </v>
      </c>
      <c r="D45" s="267"/>
      <c r="F45" s="270"/>
      <c r="H45" s="275">
        <f>SCORE_F!$H$76</f>
        <v>0</v>
      </c>
      <c r="J45" s="259"/>
      <c r="L45" s="264"/>
    </row>
    <row r="46" spans="2:12" ht="12" customHeight="1">
      <c r="B46" s="259">
        <f>SCORE_F!$A$14</f>
        <v>0</v>
      </c>
      <c r="D46" s="263" t="str">
        <f>SCORE_F!$I$14</f>
        <v>  </v>
      </c>
      <c r="F46" s="270"/>
      <c r="H46" s="275"/>
      <c r="J46" s="259"/>
      <c r="L46" s="264"/>
    </row>
    <row r="47" spans="2:12" ht="12" customHeight="1">
      <c r="B47" s="260" t="str">
        <f>SCORE_F!$D$14</f>
        <v>  </v>
      </c>
      <c r="D47" s="264">
        <f>SCORE_F!$H$14</f>
        <v>0</v>
      </c>
      <c r="F47" s="270"/>
      <c r="H47" s="275"/>
      <c r="J47" s="259"/>
      <c r="L47" s="264"/>
    </row>
    <row r="48" spans="2:12" ht="12" customHeight="1">
      <c r="B48" s="261"/>
      <c r="D48" s="264">
        <f>SCORE_F!$A$43</f>
        <v>0</v>
      </c>
      <c r="F48" s="271" t="str">
        <f>SCORE_F!$I$43</f>
        <v>  </v>
      </c>
      <c r="H48" s="275"/>
      <c r="J48" s="259"/>
      <c r="L48" s="264"/>
    </row>
    <row r="49" spans="2:12" ht="12" customHeight="1">
      <c r="B49" s="258" t="str">
        <f>SCORE_F!$B$15</f>
        <v>  </v>
      </c>
      <c r="D49" s="264"/>
      <c r="F49" s="272">
        <f>SCORE_F!$H$43</f>
        <v>0</v>
      </c>
      <c r="H49" s="275"/>
      <c r="J49" s="259"/>
      <c r="L49" s="264"/>
    </row>
    <row r="50" spans="2:12" ht="12" customHeight="1">
      <c r="B50" s="259">
        <f>SCORE_F!$A$15</f>
        <v>0</v>
      </c>
      <c r="D50" s="265" t="str">
        <f>SCORE_F!$I$15</f>
        <v>  </v>
      </c>
      <c r="F50" s="273"/>
      <c r="H50" s="275"/>
      <c r="J50" s="259"/>
      <c r="L50" s="264"/>
    </row>
    <row r="51" spans="2:12" ht="12" customHeight="1">
      <c r="B51" s="260" t="str">
        <f>SCORE_F!$D$15</f>
        <v>  </v>
      </c>
      <c r="D51" s="266">
        <f>SCORE_F!$H$15</f>
        <v>0</v>
      </c>
      <c r="F51" s="273"/>
      <c r="H51" s="275"/>
      <c r="J51" s="259"/>
      <c r="L51" s="264"/>
    </row>
    <row r="52" spans="2:12" ht="12" customHeight="1">
      <c r="B52" s="261"/>
      <c r="D52" s="267"/>
      <c r="F52" s="273"/>
      <c r="H52" s="275">
        <f>SCORE_F!$A$115</f>
        <v>0</v>
      </c>
      <c r="J52" s="260" t="str">
        <f>SCORE_F!$I$115</f>
        <v>QUERNEC  Stéphanie 4D1333</v>
      </c>
      <c r="L52" s="264"/>
    </row>
    <row r="53" spans="2:12" ht="12" customHeight="1">
      <c r="B53" s="258" t="str">
        <f>SCORE_F!$B$16</f>
        <v>QUERNEC  Stéphanie 4D1333</v>
      </c>
      <c r="D53" s="267"/>
      <c r="F53" s="273"/>
      <c r="H53" s="275"/>
      <c r="J53" s="223" t="str">
        <f>SCORE_F!$H$115</f>
        <v>2/11 11/8 9/11 3/11</v>
      </c>
      <c r="L53" s="264"/>
    </row>
    <row r="54" spans="2:12" ht="12" customHeight="1">
      <c r="B54" s="259">
        <f>SCORE_F!$A$16</f>
        <v>0</v>
      </c>
      <c r="D54" s="263" t="str">
        <f>SCORE_F!$I$16</f>
        <v>QUERNEC  Stéphanie 4D1333</v>
      </c>
      <c r="F54" s="273"/>
      <c r="H54" s="275"/>
      <c r="L54" s="264"/>
    </row>
    <row r="55" spans="2:12" ht="12" customHeight="1">
      <c r="B55" s="260" t="str">
        <f>SCORE_F!$D$16</f>
        <v>  </v>
      </c>
      <c r="D55" s="264">
        <f>SCORE_F!$H$16</f>
        <v>0</v>
      </c>
      <c r="F55" s="273"/>
      <c r="H55" s="275"/>
      <c r="L55" s="264"/>
    </row>
    <row r="56" spans="2:12" ht="12" customHeight="1">
      <c r="B56" s="261"/>
      <c r="D56" s="264">
        <f>SCORE_F!$A$44</f>
        <v>0</v>
      </c>
      <c r="F56" s="269" t="str">
        <f>SCORE_F!$I$44</f>
        <v>QUERNEC  Stéphanie 4D1333</v>
      </c>
      <c r="H56" s="275"/>
      <c r="L56" s="264"/>
    </row>
    <row r="57" spans="2:12" ht="12" customHeight="1">
      <c r="B57" s="258" t="str">
        <f>SCORE_F!$B$17</f>
        <v>  </v>
      </c>
      <c r="D57" s="264"/>
      <c r="F57" s="270">
        <f>SCORE_F!$H$44</f>
        <v>0</v>
      </c>
      <c r="H57" s="275"/>
      <c r="L57" s="297"/>
    </row>
    <row r="58" spans="2:12" ht="12" customHeight="1">
      <c r="B58" s="259">
        <f>SCORE_F!$A$17</f>
        <v>0</v>
      </c>
      <c r="D58" s="265" t="str">
        <f>SCORE_F!$I$17</f>
        <v>  </v>
      </c>
      <c r="F58" s="270"/>
      <c r="H58" s="275"/>
      <c r="L58" s="297"/>
    </row>
    <row r="59" spans="2:12" ht="12" customHeight="1">
      <c r="B59" s="260" t="str">
        <f>SCORE_F!$D$17</f>
        <v>  </v>
      </c>
      <c r="D59" s="266">
        <f>SCORE_F!$H$17</f>
        <v>0</v>
      </c>
      <c r="F59" s="270"/>
      <c r="H59" s="275"/>
      <c r="J59" s="227"/>
      <c r="L59" s="264"/>
    </row>
    <row r="60" spans="2:12" ht="12" customHeight="1">
      <c r="B60" s="261"/>
      <c r="D60" s="267"/>
      <c r="F60" s="270">
        <f>SCORE_F!$A$77</f>
        <v>0</v>
      </c>
      <c r="H60" s="276" t="str">
        <f>SCORE_F!$I$77</f>
        <v>QUERNEC  Stéphanie 4D1333</v>
      </c>
      <c r="L60" s="264"/>
    </row>
    <row r="61" spans="2:12" ht="12" customHeight="1">
      <c r="B61" s="258" t="str">
        <f>SCORE_F!$B$18</f>
        <v>  </v>
      </c>
      <c r="D61" s="267"/>
      <c r="F61" s="270"/>
      <c r="H61" s="277">
        <f>SCORE_F!$H$77</f>
        <v>0</v>
      </c>
      <c r="L61" s="298"/>
    </row>
    <row r="62" spans="2:12" ht="12" customHeight="1">
      <c r="B62" s="259">
        <f>SCORE_F!$A$18</f>
        <v>0</v>
      </c>
      <c r="D62" s="263" t="str">
        <f>SCORE_F!$I$18</f>
        <v>  </v>
      </c>
      <c r="F62" s="270"/>
      <c r="H62" s="278"/>
      <c r="J62" s="230" t="s">
        <v>33</v>
      </c>
      <c r="K62" s="231"/>
      <c r="L62" s="232"/>
    </row>
    <row r="63" spans="2:12" ht="12" customHeight="1">
      <c r="B63" s="260" t="str">
        <f>SCORE_F!$D$18</f>
        <v>  </v>
      </c>
      <c r="D63" s="264">
        <f>SCORE_F!$H$18</f>
        <v>0</v>
      </c>
      <c r="F63" s="270"/>
      <c r="H63" s="278"/>
      <c r="J63" s="233" t="s">
        <v>86</v>
      </c>
      <c r="K63" s="234"/>
      <c r="L63" s="235"/>
    </row>
    <row r="64" spans="2:12" ht="12" customHeight="1">
      <c r="B64" s="261"/>
      <c r="D64" s="264">
        <f>SCORE_F!$A$45</f>
        <v>0</v>
      </c>
      <c r="F64" s="271" t="str">
        <f>SCORE_F!$I$45</f>
        <v>  </v>
      </c>
      <c r="H64" s="278"/>
      <c r="J64" s="233" t="str">
        <f>SCORE_F!$I$226</f>
        <v>QUILLET Pascale 2C121</v>
      </c>
      <c r="K64" s="234"/>
      <c r="L64" s="235"/>
    </row>
    <row r="65" spans="2:12" ht="12" customHeight="1">
      <c r="B65" s="258" t="str">
        <f>SCORE_F!$B$19</f>
        <v>  </v>
      </c>
      <c r="D65" s="264"/>
      <c r="F65" s="272">
        <f>SCORE_F!$H$45</f>
        <v>0</v>
      </c>
      <c r="H65" s="278"/>
      <c r="J65" s="236" t="str">
        <f>SCORE_F!$H$226</f>
        <v>11/4 6/11 11/9 11/6</v>
      </c>
      <c r="K65" s="223"/>
      <c r="L65" s="237"/>
    </row>
    <row r="66" spans="2:12" ht="12" customHeight="1">
      <c r="B66" s="259">
        <f>SCORE_F!$A$19</f>
        <v>0</v>
      </c>
      <c r="D66" s="265" t="str">
        <f>SCORE_F!$I$19</f>
        <v>  </v>
      </c>
      <c r="F66" s="273"/>
      <c r="H66" s="278"/>
      <c r="J66" s="233" t="s">
        <v>88</v>
      </c>
      <c r="K66" s="234"/>
      <c r="L66" s="235"/>
    </row>
    <row r="67" spans="2:12" ht="12" customHeight="1">
      <c r="B67" s="260" t="str">
        <f>SCORE_F!$D$19</f>
        <v>  </v>
      </c>
      <c r="D67" s="223">
        <f>SCORE_F!$H$19</f>
        <v>0</v>
      </c>
      <c r="F67" s="273"/>
      <c r="H67" s="278"/>
      <c r="J67" s="233" t="str">
        <f>SCORE_F!$K$226</f>
        <v>DANIEL Véronique 3B298</v>
      </c>
      <c r="K67" s="234"/>
      <c r="L67" s="235"/>
    </row>
    <row r="68" spans="2:12" ht="15" customHeight="1">
      <c r="B68" s="268"/>
      <c r="F68" s="273"/>
      <c r="H68" s="278"/>
      <c r="I68" s="207"/>
      <c r="J68" s="248"/>
      <c r="K68" s="249"/>
      <c r="L68" s="249"/>
    </row>
    <row r="69" spans="2:12" ht="12" customHeight="1">
      <c r="B69" s="258" t="str">
        <f>SCORE_F!$D$20</f>
        <v>  </v>
      </c>
      <c r="F69" s="273"/>
      <c r="H69" s="278"/>
      <c r="L69" s="264"/>
    </row>
    <row r="70" spans="2:12" ht="12" customHeight="1">
      <c r="B70" s="259">
        <f>SCORE_F!$A$20</f>
        <v>0</v>
      </c>
      <c r="D70" s="263" t="str">
        <f>SCORE_F!$I$20</f>
        <v>  </v>
      </c>
      <c r="F70" s="273"/>
      <c r="H70" s="278"/>
      <c r="L70" s="264"/>
    </row>
    <row r="71" spans="2:12" ht="12" customHeight="1">
      <c r="B71" s="260" t="str">
        <f>SCORE_F!$B$20</f>
        <v>  </v>
      </c>
      <c r="D71" s="264">
        <f>SCORE_F!$H$20</f>
        <v>0</v>
      </c>
      <c r="F71" s="273"/>
      <c r="H71" s="278"/>
      <c r="L71" s="296"/>
    </row>
    <row r="72" spans="2:12" ht="12" customHeight="1">
      <c r="B72" s="261"/>
      <c r="D72" s="264">
        <f>SCORE_F!$A$46</f>
        <v>0</v>
      </c>
      <c r="F72" s="269" t="str">
        <f>SCORE_F!$I$46</f>
        <v>  </v>
      </c>
      <c r="H72" s="278"/>
      <c r="L72" s="264"/>
    </row>
    <row r="73" spans="2:12" ht="12" customHeight="1">
      <c r="B73" s="258" t="str">
        <f>SCORE_F!$D$21</f>
        <v>  </v>
      </c>
      <c r="D73" s="264"/>
      <c r="F73" s="270">
        <f>SCORE_F!$H$46</f>
        <v>0</v>
      </c>
      <c r="H73" s="278"/>
      <c r="L73" s="264"/>
    </row>
    <row r="74" spans="2:12" ht="12" customHeight="1">
      <c r="B74" s="259">
        <f>SCORE_F!$A$21</f>
        <v>0</v>
      </c>
      <c r="D74" s="265" t="str">
        <f>SCORE_F!$I$21</f>
        <v>  </v>
      </c>
      <c r="F74" s="270"/>
      <c r="H74" s="278"/>
      <c r="L74" s="264"/>
    </row>
    <row r="75" spans="2:12" ht="12" customHeight="1">
      <c r="B75" s="260" t="str">
        <f>SCORE_F!$B$21</f>
        <v>  </v>
      </c>
      <c r="D75" s="266">
        <f>SCORE_F!$H$21</f>
        <v>0</v>
      </c>
      <c r="F75" s="270"/>
      <c r="H75" s="277"/>
      <c r="L75" s="264"/>
    </row>
    <row r="76" spans="2:12" ht="12" customHeight="1">
      <c r="B76" s="261"/>
      <c r="D76" s="267"/>
      <c r="F76" s="270">
        <f>SCORE_F!$A$78</f>
        <v>0</v>
      </c>
      <c r="H76" s="274" t="str">
        <f>SCORE_F!$I$78</f>
        <v>PIRQUIN Christelle NC1500</v>
      </c>
      <c r="L76" s="264"/>
    </row>
    <row r="77" spans="2:12" ht="12" customHeight="1">
      <c r="B77" s="258" t="str">
        <f>SCORE_F!$D$22</f>
        <v>  </v>
      </c>
      <c r="D77" s="267"/>
      <c r="F77" s="270"/>
      <c r="H77" s="275">
        <f>SCORE_F!$H$78</f>
        <v>0</v>
      </c>
      <c r="L77" s="264"/>
    </row>
    <row r="78" spans="2:12" ht="12" customHeight="1">
      <c r="B78" s="259">
        <f>SCORE_F!$A$22</f>
        <v>0</v>
      </c>
      <c r="D78" s="263" t="str">
        <f>SCORE_F!$I$22</f>
        <v>  </v>
      </c>
      <c r="F78" s="270"/>
      <c r="H78" s="275"/>
      <c r="L78" s="264"/>
    </row>
    <row r="79" spans="2:12" ht="12" customHeight="1">
      <c r="B79" s="260" t="str">
        <f>SCORE_F!$B$22</f>
        <v>  </v>
      </c>
      <c r="D79" s="264">
        <f>SCORE_F!$H$22</f>
        <v>0</v>
      </c>
      <c r="F79" s="270"/>
      <c r="H79" s="275"/>
      <c r="L79" s="264"/>
    </row>
    <row r="80" spans="2:12" ht="12" customHeight="1">
      <c r="B80" s="261"/>
      <c r="D80" s="264">
        <f>SCORE_F!$A$47</f>
        <v>0</v>
      </c>
      <c r="F80" s="271" t="str">
        <f>SCORE_F!$I$47</f>
        <v>PIRQUIN Christelle NC1500</v>
      </c>
      <c r="H80" s="275"/>
      <c r="L80" s="264"/>
    </row>
    <row r="81" spans="2:12" s="251" customFormat="1" ht="12" customHeight="1">
      <c r="B81" s="258" t="str">
        <f>SCORE_F!$D$23</f>
        <v>  </v>
      </c>
      <c r="C81" s="206"/>
      <c r="D81" s="264"/>
      <c r="E81" s="206"/>
      <c r="F81" s="272">
        <f>SCORE_F!$H$47</f>
        <v>0</v>
      </c>
      <c r="G81" s="206"/>
      <c r="H81" s="275"/>
      <c r="I81" s="206"/>
      <c r="J81" s="206"/>
      <c r="K81" s="206"/>
      <c r="L81" s="264"/>
    </row>
    <row r="82" spans="2:12" s="251" customFormat="1" ht="12" customHeight="1">
      <c r="B82" s="259">
        <f>SCORE_F!$A$23</f>
        <v>0</v>
      </c>
      <c r="C82" s="206"/>
      <c r="D82" s="265" t="str">
        <f>SCORE_F!$I$23</f>
        <v>PIRQUIN Christelle NC1500</v>
      </c>
      <c r="E82" s="206"/>
      <c r="F82" s="273"/>
      <c r="G82" s="206"/>
      <c r="H82" s="275"/>
      <c r="I82" s="206"/>
      <c r="J82" s="206"/>
      <c r="K82" s="206"/>
      <c r="L82" s="264"/>
    </row>
    <row r="83" spans="2:12" s="251" customFormat="1" ht="12" customHeight="1">
      <c r="B83" s="260" t="str">
        <f>SCORE_F!$B$23</f>
        <v>PIRQUIN Christelle NC1500</v>
      </c>
      <c r="C83" s="206"/>
      <c r="D83" s="266">
        <f>SCORE_F!$H$23</f>
        <v>0</v>
      </c>
      <c r="E83" s="206"/>
      <c r="F83" s="273"/>
      <c r="G83" s="206"/>
      <c r="H83" s="275"/>
      <c r="I83" s="206"/>
      <c r="J83" s="206"/>
      <c r="K83" s="206"/>
      <c r="L83" s="264"/>
    </row>
    <row r="84" spans="2:12" s="251" customFormat="1" ht="12" customHeight="1">
      <c r="B84" s="261"/>
      <c r="C84" s="206"/>
      <c r="D84" s="267"/>
      <c r="E84" s="206"/>
      <c r="F84" s="273"/>
      <c r="G84" s="206"/>
      <c r="H84" s="275">
        <f>SCORE_F!$A$116</f>
        <v>0</v>
      </c>
      <c r="I84" s="206"/>
      <c r="J84" s="258" t="str">
        <f>SCORE_F!$I$116</f>
        <v>LECUE  Sandrine 3D487</v>
      </c>
      <c r="K84" s="206"/>
      <c r="L84" s="264"/>
    </row>
    <row r="85" spans="2:12" s="251" customFormat="1" ht="12" customHeight="1">
      <c r="B85" s="258" t="str">
        <f>SCORE_F!$D$24</f>
        <v>  </v>
      </c>
      <c r="C85" s="206"/>
      <c r="D85" s="267"/>
      <c r="E85" s="206"/>
      <c r="F85" s="273"/>
      <c r="G85" s="206"/>
      <c r="H85" s="275"/>
      <c r="I85" s="206"/>
      <c r="J85" s="259" t="str">
        <f>SCORE_F!$H$116</f>
        <v>11/4 11/5 11/7</v>
      </c>
      <c r="K85" s="206"/>
      <c r="L85" s="264"/>
    </row>
    <row r="86" spans="2:12" s="251" customFormat="1" ht="12" customHeight="1">
      <c r="B86" s="259">
        <f>SCORE_F!$A$24</f>
        <v>0</v>
      </c>
      <c r="C86" s="206"/>
      <c r="D86" s="263" t="str">
        <f>SCORE_F!$I$24</f>
        <v>  </v>
      </c>
      <c r="E86" s="206"/>
      <c r="F86" s="273"/>
      <c r="G86" s="206"/>
      <c r="H86" s="275"/>
      <c r="I86" s="206"/>
      <c r="J86" s="259"/>
      <c r="K86" s="206"/>
      <c r="L86" s="264"/>
    </row>
    <row r="87" spans="2:12" s="251" customFormat="1" ht="12" customHeight="1">
      <c r="B87" s="260" t="str">
        <f>SCORE_F!$B$24</f>
        <v>  </v>
      </c>
      <c r="C87" s="206"/>
      <c r="D87" s="264">
        <f>SCORE_F!$H$24</f>
        <v>0</v>
      </c>
      <c r="E87" s="206"/>
      <c r="F87" s="273"/>
      <c r="G87" s="206"/>
      <c r="H87" s="275"/>
      <c r="I87" s="206"/>
      <c r="J87" s="259"/>
      <c r="K87" s="206"/>
      <c r="L87" s="264"/>
    </row>
    <row r="88" spans="2:12" s="251" customFormat="1" ht="12" customHeight="1">
      <c r="B88" s="261"/>
      <c r="C88" s="206"/>
      <c r="D88" s="264">
        <f>SCORE_F!$A$48</f>
        <v>0</v>
      </c>
      <c r="E88" s="206"/>
      <c r="F88" s="269" t="str">
        <f>SCORE_F!$I$48</f>
        <v>  </v>
      </c>
      <c r="G88" s="206"/>
      <c r="H88" s="275"/>
      <c r="I88" s="206"/>
      <c r="J88" s="259"/>
      <c r="K88" s="206"/>
      <c r="L88" s="264"/>
    </row>
    <row r="89" spans="2:12" s="251" customFormat="1" ht="12" customHeight="1">
      <c r="B89" s="258" t="str">
        <f>SCORE_F!$D$25</f>
        <v>  </v>
      </c>
      <c r="C89" s="206"/>
      <c r="D89" s="264"/>
      <c r="E89" s="206"/>
      <c r="F89" s="270">
        <f>SCORE_F!$H$48</f>
        <v>0</v>
      </c>
      <c r="G89" s="206"/>
      <c r="H89" s="275"/>
      <c r="I89" s="206"/>
      <c r="J89" s="259"/>
      <c r="K89" s="206"/>
      <c r="L89" s="264"/>
    </row>
    <row r="90" spans="2:12" s="251" customFormat="1" ht="12" customHeight="1">
      <c r="B90" s="259">
        <f>SCORE_F!$A$25</f>
        <v>0</v>
      </c>
      <c r="C90" s="206"/>
      <c r="D90" s="265" t="str">
        <f>SCORE_F!$I$25</f>
        <v>  </v>
      </c>
      <c r="E90" s="206"/>
      <c r="F90" s="270"/>
      <c r="G90" s="206"/>
      <c r="H90" s="275"/>
      <c r="I90" s="206"/>
      <c r="J90" s="259"/>
      <c r="K90" s="206"/>
      <c r="L90" s="264"/>
    </row>
    <row r="91" spans="2:12" s="251" customFormat="1" ht="12" customHeight="1">
      <c r="B91" s="260" t="str">
        <f>SCORE_F!$B$25</f>
        <v>  </v>
      </c>
      <c r="C91" s="206"/>
      <c r="D91" s="266">
        <f>SCORE_F!$H$25</f>
        <v>0</v>
      </c>
      <c r="E91" s="206"/>
      <c r="F91" s="270"/>
      <c r="G91" s="206"/>
      <c r="H91" s="275"/>
      <c r="I91" s="206"/>
      <c r="J91" s="259"/>
      <c r="K91" s="206"/>
      <c r="L91" s="264"/>
    </row>
    <row r="92" spans="2:12" s="251" customFormat="1" ht="12" customHeight="1">
      <c r="B92" s="261"/>
      <c r="C92" s="206"/>
      <c r="D92" s="267"/>
      <c r="E92" s="206"/>
      <c r="F92" s="270">
        <f>SCORE_F!$A$79</f>
        <v>0</v>
      </c>
      <c r="G92" s="206"/>
      <c r="H92" s="275"/>
      <c r="I92" s="206"/>
      <c r="J92" s="259"/>
      <c r="K92" s="206"/>
      <c r="L92" s="264"/>
    </row>
    <row r="93" spans="2:12" s="251" customFormat="1" ht="12" customHeight="1">
      <c r="B93" s="258" t="str">
        <f>SCORE_F!$D$26</f>
        <v>  </v>
      </c>
      <c r="C93" s="206"/>
      <c r="D93" s="267"/>
      <c r="E93" s="206"/>
      <c r="F93" s="270"/>
      <c r="G93" s="206"/>
      <c r="H93" s="276" t="str">
        <f>SCORE_F!$I$79</f>
        <v>LECUE  Sandrine 3D487</v>
      </c>
      <c r="I93" s="206"/>
      <c r="J93" s="259"/>
      <c r="K93" s="206"/>
      <c r="L93" s="264"/>
    </row>
    <row r="94" spans="2:12" s="251" customFormat="1" ht="12" customHeight="1">
      <c r="B94" s="259">
        <f>SCORE_F!$A$26</f>
        <v>0</v>
      </c>
      <c r="C94" s="206"/>
      <c r="D94" s="263" t="str">
        <f>SCORE_F!$I$26</f>
        <v>  </v>
      </c>
      <c r="E94" s="206"/>
      <c r="F94" s="270"/>
      <c r="G94" s="206"/>
      <c r="H94" s="277">
        <f>SCORE_F!$H$79</f>
        <v>0</v>
      </c>
      <c r="I94" s="206"/>
      <c r="J94" s="259"/>
      <c r="K94" s="206"/>
      <c r="L94" s="264"/>
    </row>
    <row r="95" spans="2:12" s="251" customFormat="1" ht="12" customHeight="1">
      <c r="B95" s="260" t="str">
        <f>SCORE_F!$B$26</f>
        <v>  </v>
      </c>
      <c r="C95" s="206"/>
      <c r="D95" s="264">
        <f>SCORE_F!$H$26</f>
        <v>0</v>
      </c>
      <c r="E95" s="206"/>
      <c r="F95" s="270"/>
      <c r="G95" s="206"/>
      <c r="H95" s="278"/>
      <c r="I95" s="206"/>
      <c r="J95" s="259"/>
      <c r="K95" s="206"/>
      <c r="L95" s="264"/>
    </row>
    <row r="96" spans="2:12" s="251" customFormat="1" ht="12" customHeight="1">
      <c r="B96" s="261"/>
      <c r="C96" s="206"/>
      <c r="D96" s="264">
        <f>SCORE_F!$A$49</f>
        <v>0</v>
      </c>
      <c r="E96" s="206"/>
      <c r="F96" s="271" t="str">
        <f>SCORE_F!$I$49</f>
        <v>LECUE  Sandrine 3D487</v>
      </c>
      <c r="G96" s="206"/>
      <c r="H96" s="278"/>
      <c r="I96" s="206"/>
      <c r="J96" s="259"/>
      <c r="K96" s="206"/>
      <c r="L96" s="264"/>
    </row>
    <row r="97" spans="2:12" s="251" customFormat="1" ht="12" customHeight="1">
      <c r="B97" s="258" t="str">
        <f>SCORE_F!$D$27</f>
        <v>  </v>
      </c>
      <c r="C97" s="206"/>
      <c r="D97" s="264"/>
      <c r="E97" s="206"/>
      <c r="F97" s="272">
        <f>SCORE_F!$H$49</f>
        <v>0</v>
      </c>
      <c r="G97" s="206"/>
      <c r="H97" s="278"/>
      <c r="I97" s="206"/>
      <c r="J97" s="259"/>
      <c r="K97" s="206"/>
      <c r="L97" s="264"/>
    </row>
    <row r="98" spans="2:12" s="251" customFormat="1" ht="12" customHeight="1">
      <c r="B98" s="259">
        <f>SCORE_F!$A$27</f>
        <v>0</v>
      </c>
      <c r="C98" s="206"/>
      <c r="D98" s="265" t="str">
        <f>SCORE_F!$I$27</f>
        <v>LECUE  Sandrine 3D487</v>
      </c>
      <c r="E98" s="206"/>
      <c r="F98" s="273"/>
      <c r="G98" s="206"/>
      <c r="H98" s="278"/>
      <c r="I98" s="206"/>
      <c r="J98" s="259"/>
      <c r="K98" s="206"/>
      <c r="L98" s="264"/>
    </row>
    <row r="99" spans="2:12" s="251" customFormat="1" ht="12" customHeight="1">
      <c r="B99" s="260" t="str">
        <f>SCORE_F!$B$27</f>
        <v>LECUE  Sandrine 3D487</v>
      </c>
      <c r="C99" s="206"/>
      <c r="D99" s="266">
        <f>SCORE_F!$H$27</f>
        <v>0</v>
      </c>
      <c r="E99" s="206"/>
      <c r="F99" s="273"/>
      <c r="G99" s="206"/>
      <c r="H99" s="278"/>
      <c r="I99" s="206"/>
      <c r="J99" s="259"/>
      <c r="K99" s="206"/>
      <c r="L99" s="264"/>
    </row>
    <row r="100" spans="2:12" s="251" customFormat="1" ht="12" customHeight="1">
      <c r="B100" s="261"/>
      <c r="C100" s="206"/>
      <c r="D100" s="267"/>
      <c r="E100" s="206"/>
      <c r="F100" s="273"/>
      <c r="G100" s="206"/>
      <c r="H100" s="278"/>
      <c r="I100" s="206"/>
      <c r="J100" s="259">
        <f>SCORE_F!$A$163</f>
        <v>0</v>
      </c>
      <c r="K100" s="206"/>
      <c r="L100" s="265" t="str">
        <f>SCORE_F!$I$163</f>
        <v>DANIEL Véronique 3B298</v>
      </c>
    </row>
    <row r="101" spans="2:12" s="251" customFormat="1" ht="12" customHeight="1">
      <c r="B101" s="258" t="str">
        <f>SCORE_F!$D$28</f>
        <v>  </v>
      </c>
      <c r="C101" s="206"/>
      <c r="D101" s="267"/>
      <c r="E101" s="206"/>
      <c r="F101" s="273"/>
      <c r="G101" s="206"/>
      <c r="H101" s="278"/>
      <c r="I101" s="206"/>
      <c r="J101" s="259"/>
      <c r="K101" s="206"/>
      <c r="L101" s="225" t="str">
        <f>SCORE_F!$H$163</f>
        <v>11/6 10/12 11/8 11/3 </v>
      </c>
    </row>
    <row r="102" spans="2:12" s="251" customFormat="1" ht="12" customHeight="1">
      <c r="B102" s="259">
        <f>SCORE_F!$A$28</f>
        <v>0</v>
      </c>
      <c r="C102" s="206"/>
      <c r="D102" s="263" t="str">
        <f>SCORE_F!$I$28</f>
        <v>  </v>
      </c>
      <c r="E102" s="206"/>
      <c r="F102" s="273"/>
      <c r="G102" s="206"/>
      <c r="H102" s="278"/>
      <c r="I102" s="206"/>
      <c r="J102" s="259"/>
      <c r="K102" s="206"/>
      <c r="L102" s="210"/>
    </row>
    <row r="103" spans="2:12" s="251" customFormat="1" ht="12" customHeight="1">
      <c r="B103" s="260" t="str">
        <f>SCORE_F!$B$28</f>
        <v>  </v>
      </c>
      <c r="C103" s="206"/>
      <c r="D103" s="264">
        <f>SCORE_F!$H$28</f>
        <v>0</v>
      </c>
      <c r="E103" s="206"/>
      <c r="F103" s="273"/>
      <c r="G103" s="206"/>
      <c r="H103" s="278"/>
      <c r="I103" s="206"/>
      <c r="J103" s="259"/>
      <c r="K103" s="206"/>
      <c r="L103" s="206"/>
    </row>
    <row r="104" spans="2:12" s="251" customFormat="1" ht="12" customHeight="1">
      <c r="B104" s="261"/>
      <c r="C104" s="206"/>
      <c r="D104" s="264">
        <f>SCORE_F!$A$50</f>
        <v>0</v>
      </c>
      <c r="E104" s="206"/>
      <c r="F104" s="269" t="str">
        <f>SCORE_F!$I$50</f>
        <v>  </v>
      </c>
      <c r="G104" s="206"/>
      <c r="H104" s="278"/>
      <c r="I104" s="206"/>
      <c r="J104" s="259"/>
      <c r="K104" s="206"/>
      <c r="L104" s="206"/>
    </row>
    <row r="105" spans="2:12" s="251" customFormat="1" ht="12" customHeight="1">
      <c r="B105" s="258" t="str">
        <f>SCORE_F!$D$29</f>
        <v>  </v>
      </c>
      <c r="C105" s="206"/>
      <c r="D105" s="264"/>
      <c r="E105" s="206"/>
      <c r="F105" s="270">
        <f>SCORE_F!$H$50</f>
        <v>0</v>
      </c>
      <c r="G105" s="206"/>
      <c r="H105" s="278"/>
      <c r="I105" s="206"/>
      <c r="J105" s="259"/>
      <c r="K105" s="206"/>
      <c r="L105" s="206"/>
    </row>
    <row r="106" spans="2:12" s="251" customFormat="1" ht="12" customHeight="1">
      <c r="B106" s="259">
        <f>SCORE_F!$A$29</f>
        <v>0</v>
      </c>
      <c r="C106" s="206"/>
      <c r="D106" s="265" t="str">
        <f>SCORE_F!$I$29</f>
        <v>  </v>
      </c>
      <c r="E106" s="206"/>
      <c r="F106" s="270"/>
      <c r="G106" s="206"/>
      <c r="H106" s="278"/>
      <c r="I106" s="206"/>
      <c r="J106" s="259"/>
      <c r="K106" s="206"/>
      <c r="L106" s="206"/>
    </row>
    <row r="107" spans="2:12" s="251" customFormat="1" ht="12" customHeight="1">
      <c r="B107" s="260" t="str">
        <f>SCORE_F!$B$29</f>
        <v>  </v>
      </c>
      <c r="C107" s="206"/>
      <c r="D107" s="266">
        <f>SCORE_F!$H$29</f>
        <v>0</v>
      </c>
      <c r="E107" s="206"/>
      <c r="F107" s="270"/>
      <c r="G107" s="206"/>
      <c r="H107" s="278"/>
      <c r="I107" s="206"/>
      <c r="J107" s="259"/>
      <c r="K107" s="206"/>
      <c r="L107" s="206"/>
    </row>
    <row r="108" spans="2:12" s="251" customFormat="1" ht="12" customHeight="1">
      <c r="B108" s="261"/>
      <c r="C108" s="206"/>
      <c r="D108" s="267"/>
      <c r="E108" s="206"/>
      <c r="F108" s="270">
        <f>SCORE_F!$A$80</f>
        <v>0</v>
      </c>
      <c r="G108" s="206"/>
      <c r="H108" s="274" t="str">
        <f>SCORE_F!$I$80</f>
        <v>  </v>
      </c>
      <c r="I108" s="206"/>
      <c r="J108" s="259"/>
      <c r="K108" s="206"/>
      <c r="L108" s="206"/>
    </row>
    <row r="109" spans="2:12" s="251" customFormat="1" ht="12" customHeight="1">
      <c r="B109" s="258" t="str">
        <f>SCORE_F!$D$30</f>
        <v>  </v>
      </c>
      <c r="C109" s="206"/>
      <c r="D109" s="267"/>
      <c r="E109" s="206"/>
      <c r="F109" s="270"/>
      <c r="G109" s="206"/>
      <c r="H109" s="275">
        <f>SCORE_F!$H$80</f>
        <v>0</v>
      </c>
      <c r="I109" s="206"/>
      <c r="J109" s="259"/>
      <c r="K109" s="206"/>
      <c r="L109" s="206"/>
    </row>
    <row r="110" spans="2:12" s="251" customFormat="1" ht="12" customHeight="1">
      <c r="B110" s="259">
        <f>SCORE_F!$A$30</f>
        <v>0</v>
      </c>
      <c r="C110" s="206"/>
      <c r="D110" s="263" t="str">
        <f>SCORE_F!$I$30</f>
        <v>  </v>
      </c>
      <c r="E110" s="206"/>
      <c r="F110" s="270"/>
      <c r="G110" s="206"/>
      <c r="H110" s="275"/>
      <c r="I110" s="206"/>
      <c r="J110" s="259"/>
      <c r="K110" s="206"/>
      <c r="L110" s="206"/>
    </row>
    <row r="111" spans="2:12" s="251" customFormat="1" ht="12" customHeight="1">
      <c r="B111" s="260" t="str">
        <f>SCORE_F!$B$30</f>
        <v>  </v>
      </c>
      <c r="C111" s="206"/>
      <c r="D111" s="264">
        <f>SCORE_F!$H$30</f>
        <v>0</v>
      </c>
      <c r="E111" s="206"/>
      <c r="F111" s="270"/>
      <c r="G111" s="206"/>
      <c r="H111" s="275"/>
      <c r="I111" s="206"/>
      <c r="J111" s="259"/>
      <c r="K111" s="206"/>
      <c r="L111" s="206"/>
    </row>
    <row r="112" spans="2:12" s="251" customFormat="1" ht="12" customHeight="1">
      <c r="B112" s="261"/>
      <c r="C112" s="206"/>
      <c r="D112" s="264">
        <f>SCORE_F!$A$51</f>
        <v>0</v>
      </c>
      <c r="E112" s="206"/>
      <c r="F112" s="271" t="str">
        <f>SCORE_F!$I$51</f>
        <v>  </v>
      </c>
      <c r="G112" s="206"/>
      <c r="H112" s="275"/>
      <c r="I112" s="206"/>
      <c r="J112" s="259"/>
      <c r="K112" s="206"/>
      <c r="L112" s="206"/>
    </row>
    <row r="113" spans="2:12" s="251" customFormat="1" ht="12" customHeight="1">
      <c r="B113" s="258" t="str">
        <f>SCORE_F!$D$31</f>
        <v>  </v>
      </c>
      <c r="C113" s="206"/>
      <c r="D113" s="264"/>
      <c r="E113" s="206"/>
      <c r="F113" s="272">
        <f>SCORE_F!$H$51</f>
        <v>0</v>
      </c>
      <c r="G113" s="206"/>
      <c r="H113" s="275"/>
      <c r="I113" s="206"/>
      <c r="J113" s="259"/>
      <c r="K113" s="206"/>
      <c r="L113" s="206"/>
    </row>
    <row r="114" spans="2:12" s="251" customFormat="1" ht="12" customHeight="1">
      <c r="B114" s="259">
        <f>SCORE_F!$A$31</f>
        <v>0</v>
      </c>
      <c r="C114" s="206"/>
      <c r="D114" s="265" t="str">
        <f>SCORE_F!$I$31</f>
        <v>  </v>
      </c>
      <c r="E114" s="206"/>
      <c r="F114" s="273"/>
      <c r="G114" s="206"/>
      <c r="H114" s="275"/>
      <c r="I114" s="206"/>
      <c r="J114" s="259"/>
      <c r="K114" s="206"/>
      <c r="L114" s="206"/>
    </row>
    <row r="115" spans="2:12" s="251" customFormat="1" ht="12" customHeight="1">
      <c r="B115" s="260" t="str">
        <f>SCORE_F!$B$31</f>
        <v>  </v>
      </c>
      <c r="C115" s="206"/>
      <c r="D115" s="266">
        <f>SCORE_F!$H$31</f>
        <v>0</v>
      </c>
      <c r="E115" s="206"/>
      <c r="F115" s="273"/>
      <c r="G115" s="206"/>
      <c r="H115" s="275"/>
      <c r="I115" s="206"/>
      <c r="J115" s="259"/>
      <c r="K115" s="206"/>
      <c r="L115" s="206"/>
    </row>
    <row r="116" spans="2:12" s="251" customFormat="1" ht="12" customHeight="1">
      <c r="B116" s="261"/>
      <c r="C116" s="206"/>
      <c r="D116" s="267"/>
      <c r="E116" s="206"/>
      <c r="F116" s="273"/>
      <c r="G116" s="206"/>
      <c r="H116" s="275">
        <f>SCORE_F!$A$117</f>
        <v>0</v>
      </c>
      <c r="I116" s="206"/>
      <c r="J116" s="260" t="str">
        <f>SCORE_F!$I$117</f>
        <v>DANIEL Véronique 3B298</v>
      </c>
      <c r="K116" s="206"/>
      <c r="L116" s="206"/>
    </row>
    <row r="117" spans="2:12" s="251" customFormat="1" ht="12" customHeight="1">
      <c r="B117" s="258" t="str">
        <f>SCORE_F!$D$32</f>
        <v>  </v>
      </c>
      <c r="C117" s="206"/>
      <c r="D117" s="267"/>
      <c r="E117" s="206"/>
      <c r="F117" s="273"/>
      <c r="G117" s="206"/>
      <c r="H117" s="275"/>
      <c r="I117" s="206"/>
      <c r="J117" s="225">
        <f>SCORE_F!$H$117</f>
        <v>0</v>
      </c>
      <c r="K117" s="206"/>
      <c r="L117" s="206"/>
    </row>
    <row r="118" spans="2:12" s="251" customFormat="1" ht="12" customHeight="1">
      <c r="B118" s="259">
        <f>SCORE_F!$A$32</f>
        <v>0</v>
      </c>
      <c r="C118" s="206"/>
      <c r="D118" s="263" t="str">
        <f>SCORE_F!$I$32</f>
        <v>  </v>
      </c>
      <c r="E118" s="206"/>
      <c r="F118" s="273"/>
      <c r="G118" s="206"/>
      <c r="H118" s="275"/>
      <c r="I118" s="206"/>
      <c r="J118" s="206"/>
      <c r="K118" s="206"/>
      <c r="L118" s="206"/>
    </row>
    <row r="119" spans="2:12" s="251" customFormat="1" ht="12" customHeight="1">
      <c r="B119" s="260" t="str">
        <f>SCORE_F!$B$32</f>
        <v>  </v>
      </c>
      <c r="C119" s="206"/>
      <c r="D119" s="264">
        <f>SCORE_F!$H$32</f>
        <v>0</v>
      </c>
      <c r="E119" s="206"/>
      <c r="F119" s="273"/>
      <c r="G119" s="206"/>
      <c r="H119" s="275"/>
      <c r="I119" s="206"/>
      <c r="J119" s="206"/>
      <c r="K119" s="206"/>
      <c r="L119" s="206"/>
    </row>
    <row r="120" spans="2:12" s="251" customFormat="1" ht="12" customHeight="1">
      <c r="B120" s="261"/>
      <c r="C120" s="206"/>
      <c r="D120" s="264">
        <f>SCORE_F!$A$52</f>
        <v>0</v>
      </c>
      <c r="E120" s="206"/>
      <c r="F120" s="269" t="str">
        <f>SCORE_F!$I$52</f>
        <v>  </v>
      </c>
      <c r="G120" s="206"/>
      <c r="H120" s="275"/>
      <c r="I120" s="206"/>
      <c r="J120" s="206"/>
      <c r="K120" s="206"/>
      <c r="L120" s="206"/>
    </row>
    <row r="121" spans="2:12" s="251" customFormat="1" ht="12" customHeight="1">
      <c r="B121" s="258" t="str">
        <f>SCORE_F!$D$33</f>
        <v>  </v>
      </c>
      <c r="C121" s="206"/>
      <c r="D121" s="264"/>
      <c r="E121" s="206"/>
      <c r="F121" s="270">
        <f>SCORE_F!$H$52</f>
        <v>0</v>
      </c>
      <c r="G121" s="206"/>
      <c r="H121" s="275"/>
      <c r="I121" s="206"/>
      <c r="J121" s="206"/>
      <c r="K121" s="206"/>
      <c r="L121" s="206"/>
    </row>
    <row r="122" spans="2:12" s="251" customFormat="1" ht="12" customHeight="1">
      <c r="B122" s="259">
        <f>SCORE_F!$A$33</f>
        <v>0</v>
      </c>
      <c r="C122" s="206"/>
      <c r="D122" s="265" t="str">
        <f>SCORE_F!$I$33</f>
        <v>  </v>
      </c>
      <c r="E122" s="206"/>
      <c r="F122" s="270"/>
      <c r="G122" s="206"/>
      <c r="H122" s="275"/>
      <c r="I122" s="206"/>
      <c r="J122" s="206"/>
      <c r="K122" s="206"/>
      <c r="L122" s="206"/>
    </row>
    <row r="123" spans="2:12" s="251" customFormat="1" ht="12" customHeight="1">
      <c r="B123" s="260" t="str">
        <f>SCORE_F!$B$33</f>
        <v>  </v>
      </c>
      <c r="C123" s="206"/>
      <c r="D123" s="266">
        <f>SCORE_F!$H$33</f>
        <v>0</v>
      </c>
      <c r="E123" s="206"/>
      <c r="F123" s="270"/>
      <c r="G123" s="206"/>
      <c r="H123" s="275"/>
      <c r="I123" s="206"/>
      <c r="J123" s="206"/>
      <c r="K123" s="206"/>
      <c r="L123" s="206"/>
    </row>
    <row r="124" spans="2:12" s="251" customFormat="1" ht="12" customHeight="1">
      <c r="B124" s="261"/>
      <c r="C124" s="206"/>
      <c r="D124" s="267"/>
      <c r="E124" s="206"/>
      <c r="F124" s="270">
        <f>SCORE_F!$A$81</f>
        <v>0</v>
      </c>
      <c r="G124" s="206"/>
      <c r="H124" s="275"/>
      <c r="I124" s="206"/>
      <c r="J124" s="206"/>
      <c r="K124" s="206"/>
      <c r="L124" s="206"/>
    </row>
    <row r="125" spans="2:12" s="251" customFormat="1" ht="12" customHeight="1">
      <c r="B125" s="258" t="str">
        <f>SCORE_F!$D$34</f>
        <v>  </v>
      </c>
      <c r="C125" s="206"/>
      <c r="D125" s="267"/>
      <c r="E125" s="206"/>
      <c r="F125" s="270"/>
      <c r="G125" s="206"/>
      <c r="H125" s="276" t="str">
        <f>SCORE_F!$I$81</f>
        <v>DANIEL Véronique 3B298</v>
      </c>
      <c r="I125" s="206"/>
      <c r="J125" s="206"/>
      <c r="K125" s="206"/>
      <c r="L125" s="206"/>
    </row>
    <row r="126" spans="2:12" s="251" customFormat="1" ht="12" customHeight="1">
      <c r="B126" s="259">
        <f>SCORE_F!$A$34</f>
        <v>0</v>
      </c>
      <c r="C126" s="206"/>
      <c r="D126" s="263" t="str">
        <f>SCORE_F!$I$34</f>
        <v>  </v>
      </c>
      <c r="E126" s="206"/>
      <c r="F126" s="270"/>
      <c r="G126" s="206"/>
      <c r="H126" s="223">
        <f>SCORE_F!$H$81</f>
        <v>0</v>
      </c>
      <c r="I126" s="206"/>
      <c r="J126" s="206"/>
      <c r="K126" s="206"/>
      <c r="L126" s="206"/>
    </row>
    <row r="127" spans="2:12" s="251" customFormat="1" ht="12" customHeight="1">
      <c r="B127" s="260" t="str">
        <f>SCORE_F!$B$34</f>
        <v>  </v>
      </c>
      <c r="C127" s="206"/>
      <c r="D127" s="264">
        <f>SCORE_F!$H$34</f>
        <v>0</v>
      </c>
      <c r="E127" s="206"/>
      <c r="F127" s="270"/>
      <c r="G127" s="206"/>
      <c r="H127" s="206"/>
      <c r="I127" s="206"/>
      <c r="J127" s="206"/>
      <c r="K127" s="206"/>
      <c r="L127" s="210"/>
    </row>
    <row r="128" spans="2:12" s="251" customFormat="1" ht="12" customHeight="1">
      <c r="B128" s="261"/>
      <c r="C128" s="206"/>
      <c r="D128" s="264">
        <f>SCORE_F!$A$53</f>
        <v>0</v>
      </c>
      <c r="E128" s="206"/>
      <c r="F128" s="271" t="str">
        <f>SCORE_F!$I$53</f>
        <v>DANIEL Véronique 3B298</v>
      </c>
      <c r="G128" s="206"/>
      <c r="H128" s="206"/>
      <c r="I128" s="206"/>
      <c r="J128" s="206"/>
      <c r="K128" s="206"/>
      <c r="L128" s="206"/>
    </row>
    <row r="129" spans="2:12" s="251" customFormat="1" ht="12" customHeight="1">
      <c r="B129" s="258" t="str">
        <f>SCORE_F!$D$35</f>
        <v>  </v>
      </c>
      <c r="C129" s="206"/>
      <c r="D129" s="264"/>
      <c r="E129" s="206"/>
      <c r="F129" s="223">
        <f>SCORE_F!$H$53</f>
        <v>0</v>
      </c>
      <c r="G129" s="206"/>
      <c r="H129" s="206"/>
      <c r="I129" s="206"/>
      <c r="J129" s="206"/>
      <c r="K129" s="206"/>
      <c r="L129" s="206"/>
    </row>
    <row r="130" spans="2:12" s="251" customFormat="1" ht="12" customHeight="1">
      <c r="B130" s="259">
        <f>SCORE_F!$A$35</f>
        <v>0</v>
      </c>
      <c r="C130" s="206"/>
      <c r="D130" s="265" t="str">
        <f>SCORE_F!$I$35</f>
        <v>DANIEL Véronique 3B298</v>
      </c>
      <c r="E130" s="206"/>
      <c r="F130" s="206"/>
      <c r="G130" s="206"/>
      <c r="H130" s="206"/>
      <c r="I130" s="206"/>
      <c r="J130" s="238" t="str">
        <f>ETAT_H!D4&amp;"  "&amp;ETAT_H!G4</f>
        <v>open ASL  27 &amp; 28/02/2010</v>
      </c>
      <c r="K130" s="238"/>
      <c r="L130" s="238">
        <f>A65</f>
        <v>0</v>
      </c>
    </row>
    <row r="131" spans="2:12" s="251" customFormat="1" ht="12" customHeight="1">
      <c r="B131" s="260" t="str">
        <f>SCORE_F!$B$35</f>
        <v>DANIEL Véronique 3B298</v>
      </c>
      <c r="C131" s="206"/>
      <c r="D131" s="223">
        <f>SCORE_F!$H$35</f>
        <v>0</v>
      </c>
      <c r="E131" s="206"/>
      <c r="F131" s="206"/>
      <c r="G131" s="206"/>
      <c r="H131" s="206"/>
      <c r="I131" s="206"/>
      <c r="J131" s="239"/>
      <c r="K131" s="206"/>
      <c r="L131" s="240" t="s">
        <v>340</v>
      </c>
    </row>
    <row r="132" spans="1:12" s="251" customFormat="1" ht="7.5" customHeight="1">
      <c r="A132" s="252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</row>
    <row r="133" spans="1:12" s="251" customFormat="1" ht="12" customHeight="1">
      <c r="A133" s="252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3"/>
    </row>
    <row r="134" spans="1:12" s="251" customFormat="1" ht="12" customHeight="1">
      <c r="A134" s="252"/>
      <c r="B134" s="214"/>
      <c r="C134" s="213"/>
      <c r="D134" s="213"/>
      <c r="E134" s="213"/>
      <c r="F134" s="215" t="s">
        <v>91</v>
      </c>
      <c r="G134" s="216"/>
      <c r="H134" s="216"/>
      <c r="I134" s="250"/>
      <c r="J134" s="250"/>
      <c r="K134" s="250"/>
      <c r="L134" s="254"/>
    </row>
    <row r="135" spans="1:12" s="251" customFormat="1" ht="12" customHeight="1">
      <c r="A135" s="252"/>
      <c r="B135" s="220" t="s">
        <v>39</v>
      </c>
      <c r="C135" s="206"/>
      <c r="D135" s="206"/>
      <c r="E135" s="206"/>
      <c r="F135" s="206"/>
      <c r="G135" s="206"/>
      <c r="H135" s="206"/>
      <c r="I135" s="250"/>
      <c r="J135" s="250"/>
      <c r="K135" s="250"/>
      <c r="L135" s="250"/>
    </row>
    <row r="136" spans="1:12" s="251" customFormat="1" ht="12" customHeight="1">
      <c r="A136" s="252"/>
      <c r="B136" s="206"/>
      <c r="C136" s="206"/>
      <c r="D136" s="206"/>
      <c r="E136" s="206"/>
      <c r="F136" s="206"/>
      <c r="G136" s="206"/>
      <c r="H136" s="206"/>
      <c r="I136" s="250"/>
      <c r="J136" s="250"/>
      <c r="K136" s="250"/>
      <c r="L136" s="250"/>
    </row>
    <row r="137" spans="1:12" s="251" customFormat="1" ht="12" customHeight="1">
      <c r="A137" s="252"/>
      <c r="B137" s="258" t="str">
        <f>SCORE_F!$B$229</f>
        <v>LECUE  Sandrine 3D487</v>
      </c>
      <c r="C137" s="206"/>
      <c r="D137" s="206"/>
      <c r="E137" s="206"/>
      <c r="F137" s="206"/>
      <c r="G137" s="206"/>
      <c r="H137" s="206"/>
      <c r="I137" s="250"/>
      <c r="J137" s="255"/>
      <c r="K137" s="255"/>
      <c r="L137" s="255"/>
    </row>
    <row r="138" spans="1:12" s="251" customFormat="1" ht="12" customHeight="1">
      <c r="A138" s="252"/>
      <c r="B138" s="259">
        <f>SCORE_F!$A$253</f>
        <v>0</v>
      </c>
      <c r="C138" s="206"/>
      <c r="D138" s="206" t="str">
        <f>SCORE_F!$I$229</f>
        <v>LECUE  Sandrine 3D487</v>
      </c>
      <c r="E138" s="206"/>
      <c r="F138" s="206"/>
      <c r="G138" s="206"/>
      <c r="H138" s="206"/>
      <c r="I138" s="250"/>
      <c r="J138" s="256"/>
      <c r="K138" s="250"/>
      <c r="L138" s="257"/>
    </row>
    <row r="139" spans="1:12" ht="12" customHeight="1">
      <c r="A139" s="241"/>
      <c r="B139" s="260" t="str">
        <f>SCORE_F!$D$229</f>
        <v>QUERNEC  Stéphanie 4D1333</v>
      </c>
      <c r="D139" s="206" t="str">
        <f>SCORE_F!$H$229</f>
        <v>9/11 11/612/10 11/7</v>
      </c>
      <c r="I139" s="223"/>
      <c r="J139" s="223"/>
      <c r="K139" s="223"/>
      <c r="L139" s="223"/>
    </row>
    <row r="140" spans="1:12" ht="12" customHeight="1">
      <c r="A140" s="241"/>
      <c r="B140" s="223"/>
      <c r="D140" s="210" t="s">
        <v>45</v>
      </c>
      <c r="I140" s="223"/>
      <c r="J140" s="223"/>
      <c r="K140" s="223"/>
      <c r="L140" s="223"/>
    </row>
    <row r="141" spans="1:12" ht="12" customHeight="1">
      <c r="A141" s="241"/>
      <c r="D141" s="210"/>
      <c r="I141" s="223"/>
      <c r="J141" s="223"/>
      <c r="K141" s="223"/>
      <c r="L141" s="223"/>
    </row>
    <row r="142" spans="1:12" ht="12" customHeight="1">
      <c r="A142" s="241"/>
      <c r="B142" s="220" t="s">
        <v>47</v>
      </c>
      <c r="I142" s="223"/>
      <c r="J142" s="223"/>
      <c r="K142" s="223"/>
      <c r="L142" s="223"/>
    </row>
    <row r="143" spans="1:12" ht="12" customHeight="1">
      <c r="A143" s="241"/>
      <c r="I143" s="223"/>
      <c r="J143" s="223"/>
      <c r="K143" s="223"/>
      <c r="L143" s="223"/>
    </row>
    <row r="144" spans="1:12" ht="12" customHeight="1">
      <c r="A144" s="241"/>
      <c r="B144" s="274" t="str">
        <f>SCORE_F!$B$166</f>
        <v>DURANTON  Christine 4C1044</v>
      </c>
      <c r="I144" s="223"/>
      <c r="J144" s="223"/>
      <c r="K144" s="223"/>
      <c r="L144" s="223"/>
    </row>
    <row r="145" spans="1:12" ht="12" customHeight="1">
      <c r="A145" s="241"/>
      <c r="B145" s="275">
        <f>SCORE_F!$A$166</f>
        <v>0</v>
      </c>
      <c r="D145" s="274" t="str">
        <f>SCORE_F!$I$166</f>
        <v>DURANTON  Christine 4C1044</v>
      </c>
      <c r="I145" s="223"/>
      <c r="J145" s="223"/>
      <c r="K145" s="223"/>
      <c r="L145" s="223"/>
    </row>
    <row r="146" spans="1:12" ht="12" customHeight="1">
      <c r="A146" s="241"/>
      <c r="B146" s="276">
        <f>SCORE_F!$D$166</f>
      </c>
      <c r="D146" s="275">
        <f>SCORE_F!$H$166</f>
        <v>0</v>
      </c>
      <c r="I146" s="223"/>
      <c r="J146" s="223"/>
      <c r="K146" s="223"/>
      <c r="L146" s="223"/>
    </row>
    <row r="147" spans="1:12" ht="12" customHeight="1">
      <c r="A147" s="241"/>
      <c r="B147" s="278"/>
      <c r="D147" s="275">
        <f>SCORE_F!$A$232</f>
        <v>0</v>
      </c>
      <c r="F147" s="206" t="str">
        <f>SCORE_F!$I$232</f>
        <v>PIRQUIN Christelle NC1500</v>
      </c>
      <c r="I147" s="223"/>
      <c r="J147" s="223"/>
      <c r="K147" s="223"/>
      <c r="L147" s="223"/>
    </row>
    <row r="148" spans="1:12" ht="12" customHeight="1">
      <c r="A148" s="241"/>
      <c r="B148" s="274" t="str">
        <f>SCORE_F!$B$167</f>
        <v>PIRQUIN Christelle NC1500</v>
      </c>
      <c r="D148" s="275"/>
      <c r="F148" s="206" t="str">
        <f>SCORE_F!$H$232</f>
        <v>8/11 6/11 7/11</v>
      </c>
      <c r="I148" s="223"/>
      <c r="J148" s="223"/>
      <c r="K148" s="223"/>
      <c r="L148" s="223"/>
    </row>
    <row r="149" spans="1:12" ht="12" customHeight="1">
      <c r="A149" s="241"/>
      <c r="B149" s="275">
        <f>SCORE_F!$A$167</f>
        <v>0</v>
      </c>
      <c r="D149" s="276" t="str">
        <f>SCORE_F!$I$167</f>
        <v>PIRQUIN Christelle NC1500</v>
      </c>
      <c r="F149" s="224" t="s">
        <v>51</v>
      </c>
      <c r="I149" s="223"/>
      <c r="J149" s="223"/>
      <c r="K149" s="223"/>
      <c r="L149" s="223"/>
    </row>
    <row r="150" spans="1:12" ht="12" customHeight="1">
      <c r="A150" s="241"/>
      <c r="B150" s="276">
        <f>SCORE_F!$D$167</f>
      </c>
      <c r="D150" s="223">
        <f>SCORE_F!$H$167</f>
        <v>0</v>
      </c>
      <c r="I150" s="223"/>
      <c r="J150" s="223"/>
      <c r="K150" s="223"/>
      <c r="L150" s="223"/>
    </row>
    <row r="151" spans="1:12" ht="12" customHeight="1">
      <c r="A151" s="241"/>
      <c r="B151" s="223"/>
      <c r="D151" s="223"/>
      <c r="I151" s="223"/>
      <c r="J151" s="223"/>
      <c r="K151" s="223"/>
      <c r="L151" s="223"/>
    </row>
    <row r="152" spans="1:12" ht="12" customHeight="1">
      <c r="A152" s="241"/>
      <c r="B152" s="220" t="s">
        <v>53</v>
      </c>
      <c r="I152" s="223"/>
      <c r="J152" s="223"/>
      <c r="K152" s="223"/>
      <c r="L152" s="223"/>
    </row>
    <row r="153" spans="1:12" ht="12" customHeight="1">
      <c r="A153" s="241"/>
      <c r="I153" s="223"/>
      <c r="J153" s="223"/>
      <c r="K153" s="223"/>
      <c r="L153" s="223"/>
    </row>
    <row r="154" spans="1:12" ht="12" customHeight="1">
      <c r="A154" s="241"/>
      <c r="B154" s="274">
        <f>SCORE_F!$K$166</f>
      </c>
      <c r="I154" s="223"/>
      <c r="J154" s="223"/>
      <c r="K154" s="223"/>
      <c r="L154" s="223"/>
    </row>
    <row r="155" spans="1:12" ht="12" customHeight="1">
      <c r="A155" s="241"/>
      <c r="B155" s="275">
        <f>SCORE_F!$A$235</f>
        <v>0</v>
      </c>
      <c r="D155" s="206">
        <f>SCORE_F!$I$235</f>
      </c>
      <c r="I155" s="223"/>
      <c r="J155" s="223"/>
      <c r="K155" s="223"/>
      <c r="L155" s="223"/>
    </row>
    <row r="156" spans="1:12" ht="12" customHeight="1">
      <c r="A156" s="241"/>
      <c r="B156" s="276">
        <f>SCORE_F!$K$167</f>
      </c>
      <c r="D156" s="206">
        <f>SCORE_F!$H$235</f>
        <v>0</v>
      </c>
      <c r="I156" s="223"/>
      <c r="J156" s="223"/>
      <c r="K156" s="223"/>
      <c r="L156" s="223"/>
    </row>
    <row r="157" spans="1:12" ht="12" customHeight="1">
      <c r="A157" s="241"/>
      <c r="D157" s="210"/>
      <c r="I157" s="223"/>
      <c r="J157" s="223"/>
      <c r="K157" s="223"/>
      <c r="L157" s="223"/>
    </row>
    <row r="158" ht="12" customHeight="1">
      <c r="B158" s="220" t="s">
        <v>59</v>
      </c>
    </row>
    <row r="160" ht="12" customHeight="1">
      <c r="B160" s="269">
        <f>SCORE_F!$B$120</f>
      </c>
    </row>
    <row r="161" spans="2:4" ht="12" customHeight="1">
      <c r="B161" s="270">
        <f>SCORE_F!$A$120</f>
        <v>0</v>
      </c>
      <c r="D161" s="269">
        <f>SCORE_F!$I$120</f>
      </c>
    </row>
    <row r="162" spans="2:4" ht="12" customHeight="1">
      <c r="B162" s="271">
        <f>SCORE_F!$D$120</f>
      </c>
      <c r="D162" s="270">
        <f>SCORE_F!$H$120</f>
        <v>0</v>
      </c>
    </row>
    <row r="163" spans="2:6" ht="12" customHeight="1">
      <c r="B163" s="273"/>
      <c r="D163" s="270">
        <f>SCORE_F!$A$170</f>
        <v>0</v>
      </c>
      <c r="F163" s="269">
        <f>SCORE_F!$I$170</f>
      </c>
    </row>
    <row r="164" spans="2:6" ht="12" customHeight="1">
      <c r="B164" s="269">
        <f>SCORE_F!$B$121</f>
      </c>
      <c r="D164" s="270"/>
      <c r="F164" s="270">
        <f>SCORE_F!$H$170</f>
        <v>0</v>
      </c>
    </row>
    <row r="165" spans="2:6" ht="12" customHeight="1">
      <c r="B165" s="270">
        <f>SCORE_F!$A$121</f>
        <v>0</v>
      </c>
      <c r="D165" s="271">
        <f>SCORE_F!$I$121</f>
      </c>
      <c r="F165" s="270"/>
    </row>
    <row r="166" spans="2:6" ht="12" customHeight="1">
      <c r="B166" s="271">
        <f>SCORE_F!$D$121</f>
      </c>
      <c r="D166" s="272">
        <f>SCORE_F!$H$121</f>
        <v>0</v>
      </c>
      <c r="F166" s="270"/>
    </row>
    <row r="167" spans="2:8" ht="12" customHeight="1">
      <c r="B167" s="273"/>
      <c r="D167" s="273"/>
      <c r="F167" s="270">
        <f>SCORE_F!$A$238</f>
        <v>0</v>
      </c>
      <c r="H167" s="206">
        <f>SCORE_F!$I$238</f>
      </c>
    </row>
    <row r="168" spans="2:8" ht="12" customHeight="1">
      <c r="B168" s="269">
        <f>SCORE_F!$B$122</f>
      </c>
      <c r="D168" s="273"/>
      <c r="F168" s="270"/>
      <c r="H168" s="206">
        <f>SCORE_F!$H$238</f>
        <v>0</v>
      </c>
    </row>
    <row r="169" spans="2:8" ht="12" customHeight="1">
      <c r="B169" s="270">
        <f>SCORE_F!$A$122</f>
        <v>0</v>
      </c>
      <c r="D169" s="269">
        <f>SCORE_F!$I$122</f>
      </c>
      <c r="F169" s="270"/>
      <c r="H169" s="224" t="s">
        <v>67</v>
      </c>
    </row>
    <row r="170" spans="2:6" ht="12" customHeight="1">
      <c r="B170" s="271">
        <f>SCORE_F!$D$122</f>
      </c>
      <c r="D170" s="270">
        <f>SCORE_F!$H$122</f>
        <v>0</v>
      </c>
      <c r="F170" s="270"/>
    </row>
    <row r="171" spans="2:12" ht="12" customHeight="1">
      <c r="B171" s="273"/>
      <c r="D171" s="270">
        <f>SCORE_F!$A$171</f>
        <v>0</v>
      </c>
      <c r="F171" s="271">
        <f>SCORE_F!$I$171</f>
      </c>
      <c r="K171" s="207"/>
      <c r="L171" s="207"/>
    </row>
    <row r="172" spans="2:6" ht="12" customHeight="1">
      <c r="B172" s="269">
        <f>SCORE_F!$B$123</f>
      </c>
      <c r="D172" s="270"/>
      <c r="F172" s="223">
        <f>SCORE_F!$H$171</f>
        <v>0</v>
      </c>
    </row>
    <row r="173" spans="2:4" ht="12" customHeight="1">
      <c r="B173" s="270">
        <f>SCORE_F!$A$123</f>
        <v>0</v>
      </c>
      <c r="D173" s="271">
        <f>SCORE_F!$I$123</f>
      </c>
    </row>
    <row r="174" spans="2:4" ht="12" customHeight="1">
      <c r="B174" s="271">
        <f>SCORE_F!$D$123</f>
      </c>
      <c r="D174" s="223">
        <f>SCORE_F!$H$123</f>
        <v>0</v>
      </c>
    </row>
    <row r="175" spans="2:4" ht="12" customHeight="1">
      <c r="B175" s="223"/>
      <c r="D175" s="223"/>
    </row>
    <row r="176" spans="2:4" ht="12" customHeight="1">
      <c r="B176" s="220" t="s">
        <v>74</v>
      </c>
      <c r="D176" s="223"/>
    </row>
    <row r="178" ht="12" customHeight="1">
      <c r="B178" s="269">
        <f>SCORE_F!$K$170</f>
      </c>
    </row>
    <row r="179" spans="2:4" ht="12" customHeight="1">
      <c r="B179" s="270">
        <f>SCORE_F!$A$241</f>
        <v>0</v>
      </c>
      <c r="D179" s="206">
        <f>SCORE_F!$I$241</f>
      </c>
    </row>
    <row r="180" spans="2:4" ht="12" customHeight="1">
      <c r="B180" s="271">
        <f>SCORE_F!$K$171</f>
      </c>
      <c r="D180" s="206">
        <f>SCORE_F!$H$241</f>
        <v>0</v>
      </c>
    </row>
    <row r="181" ht="12" customHeight="1">
      <c r="B181" s="223"/>
    </row>
    <row r="182" ht="12" customHeight="1">
      <c r="B182" s="220" t="s">
        <v>77</v>
      </c>
    </row>
    <row r="183" ht="12" customHeight="1">
      <c r="D183" s="210"/>
    </row>
    <row r="184" ht="12" customHeight="1">
      <c r="B184" s="269">
        <f>SCORE_F!$B$174</f>
      </c>
    </row>
    <row r="185" spans="2:4" ht="12" customHeight="1">
      <c r="B185" s="270">
        <f>SCORE_F!$A$174</f>
        <v>0</v>
      </c>
      <c r="D185" s="269">
        <f>SCORE_F!$I$174</f>
      </c>
    </row>
    <row r="186" spans="2:4" ht="12" customHeight="1">
      <c r="B186" s="271">
        <f>SCORE_F!$D$174</f>
      </c>
      <c r="D186" s="270">
        <f>SCORE_F!$H$174</f>
        <v>0</v>
      </c>
    </row>
    <row r="187" spans="2:8" ht="12" customHeight="1">
      <c r="B187" s="273"/>
      <c r="D187" s="270">
        <f>SCORE_F!$A$244</f>
        <v>0</v>
      </c>
      <c r="F187" s="206">
        <f>SCORE_F!$I$244</f>
      </c>
      <c r="H187" s="210" t="s">
        <v>83</v>
      </c>
    </row>
    <row r="188" spans="2:6" ht="12" customHeight="1">
      <c r="B188" s="269">
        <f>SCORE_F!$B$175</f>
      </c>
      <c r="D188" s="270"/>
      <c r="F188" s="206">
        <f>SCORE_F!$H$244</f>
        <v>0</v>
      </c>
    </row>
    <row r="189" spans="2:4" ht="12" customHeight="1">
      <c r="B189" s="270">
        <f>SCORE_F!$A$175</f>
        <v>0</v>
      </c>
      <c r="D189" s="271">
        <f>SCORE_F!$I$175</f>
      </c>
    </row>
    <row r="190" spans="2:4" ht="12" customHeight="1">
      <c r="B190" s="271">
        <f>SCORE_F!$D$175</f>
      </c>
      <c r="D190" s="223">
        <f>SCORE_F!$H$175</f>
        <v>0</v>
      </c>
    </row>
    <row r="191" spans="2:4" ht="12" customHeight="1">
      <c r="B191" s="223"/>
      <c r="D191" s="223"/>
    </row>
    <row r="192" spans="2:4" ht="12" customHeight="1">
      <c r="B192" s="220" t="s">
        <v>85</v>
      </c>
      <c r="D192" s="223"/>
    </row>
    <row r="194" ht="12" customHeight="1">
      <c r="B194" s="269">
        <f>SCORE_F!$B$247</f>
      </c>
    </row>
    <row r="195" spans="2:6" ht="12" customHeight="1">
      <c r="B195" s="270">
        <f>SCORE_F!$A$247</f>
        <v>0</v>
      </c>
      <c r="D195" s="206">
        <f>SCORE_F!$I$247</f>
      </c>
      <c r="F195" s="210"/>
    </row>
    <row r="196" spans="2:4" ht="12" customHeight="1">
      <c r="B196" s="271">
        <f>SCORE_F!$D$247</f>
      </c>
      <c r="D196" s="206">
        <f>SCORE_F!$H$247</f>
        <v>0</v>
      </c>
    </row>
    <row r="199" spans="2:10" ht="12" customHeight="1">
      <c r="B199" s="213"/>
      <c r="C199" s="213"/>
      <c r="D199" s="213"/>
      <c r="E199" s="217"/>
      <c r="F199" s="215" t="s">
        <v>341</v>
      </c>
      <c r="G199" s="216"/>
      <c r="H199" s="216"/>
      <c r="I199" s="216"/>
      <c r="J199" s="218"/>
    </row>
    <row r="200" spans="2:10" ht="12" customHeight="1">
      <c r="B200" s="220" t="s">
        <v>40</v>
      </c>
      <c r="D200" s="210"/>
      <c r="J200" s="210"/>
    </row>
    <row r="202" ht="12" customHeight="1">
      <c r="B202" s="263">
        <f>SCORE_F!$B$84</f>
      </c>
    </row>
    <row r="203" spans="2:4" ht="12" customHeight="1">
      <c r="B203" s="264">
        <f>SCORE_F!$A$84</f>
        <v>0</v>
      </c>
      <c r="D203" s="263">
        <f>SCORE_F!$I$84</f>
      </c>
    </row>
    <row r="204" spans="2:4" ht="12" customHeight="1">
      <c r="B204" s="265">
        <f>SCORE_F!$D$84</f>
      </c>
      <c r="D204" s="264">
        <f>SCORE_F!$H$84</f>
        <v>0</v>
      </c>
    </row>
    <row r="205" spans="2:6" ht="12" customHeight="1">
      <c r="B205" s="267"/>
      <c r="D205" s="264">
        <f>SCORE_F!$A$126</f>
        <v>0</v>
      </c>
      <c r="F205" s="263">
        <f>SCORE_F!$I$126</f>
      </c>
    </row>
    <row r="206" spans="2:6" ht="12" customHeight="1">
      <c r="B206" s="263">
        <f>SCORE_F!$B$85</f>
      </c>
      <c r="D206" s="264"/>
      <c r="F206" s="264">
        <f>SCORE_F!$H$126</f>
        <v>0</v>
      </c>
    </row>
    <row r="207" spans="2:6" ht="12" customHeight="1">
      <c r="B207" s="264">
        <f>SCORE_F!$A$85</f>
        <v>0</v>
      </c>
      <c r="D207" s="265">
        <f>SCORE_F!$I$85</f>
      </c>
      <c r="F207" s="264"/>
    </row>
    <row r="208" spans="2:6" ht="12" customHeight="1">
      <c r="B208" s="265">
        <f>SCORE_F!$D$85</f>
      </c>
      <c r="D208" s="266">
        <f>SCORE_F!$H$85</f>
        <v>0</v>
      </c>
      <c r="F208" s="264"/>
    </row>
    <row r="209" spans="2:8" ht="12" customHeight="1">
      <c r="B209" s="267"/>
      <c r="D209" s="267"/>
      <c r="F209" s="264">
        <f>SCORE_F!$A$178</f>
        <v>0</v>
      </c>
      <c r="H209" s="263">
        <f>SCORE_F!$I$178</f>
      </c>
    </row>
    <row r="210" spans="2:8" ht="12" customHeight="1">
      <c r="B210" s="263">
        <f>SCORE_F!$B$86</f>
      </c>
      <c r="D210" s="267"/>
      <c r="F210" s="264"/>
      <c r="H210" s="264">
        <f>SCORE_F!$H$178</f>
        <v>0</v>
      </c>
    </row>
    <row r="211" spans="2:8" ht="12" customHeight="1">
      <c r="B211" s="264">
        <f>SCORE_F!$A$86</f>
        <v>0</v>
      </c>
      <c r="D211" s="263">
        <f>SCORE_F!$I$86</f>
      </c>
      <c r="F211" s="264"/>
      <c r="H211" s="264"/>
    </row>
    <row r="212" spans="2:8" ht="12" customHeight="1">
      <c r="B212" s="265">
        <f>SCORE_F!$D$86</f>
      </c>
      <c r="D212" s="264">
        <f>SCORE_F!$H$86</f>
        <v>0</v>
      </c>
      <c r="F212" s="264"/>
      <c r="H212" s="264"/>
    </row>
    <row r="213" spans="2:8" ht="12" customHeight="1">
      <c r="B213" s="267"/>
      <c r="D213" s="264">
        <f>SCORE_F!$A$127</f>
        <v>0</v>
      </c>
      <c r="F213" s="265">
        <f>SCORE_F!$I$127</f>
      </c>
      <c r="H213" s="264"/>
    </row>
    <row r="214" spans="2:8" ht="12" customHeight="1">
      <c r="B214" s="263">
        <f>SCORE_F!$B$87</f>
      </c>
      <c r="D214" s="264"/>
      <c r="F214" s="266">
        <f>SCORE_F!$H$127</f>
        <v>0</v>
      </c>
      <c r="H214" s="264"/>
    </row>
    <row r="215" spans="2:8" ht="12" customHeight="1">
      <c r="B215" s="264">
        <f>SCORE_F!$A$87</f>
        <v>0</v>
      </c>
      <c r="D215" s="265">
        <f>SCORE_F!$I$87</f>
      </c>
      <c r="F215" s="267"/>
      <c r="H215" s="264"/>
    </row>
    <row r="216" spans="2:8" ht="12" customHeight="1">
      <c r="B216" s="265">
        <f>SCORE_F!$D$87</f>
      </c>
      <c r="D216" s="266">
        <f>SCORE_F!$H$87</f>
        <v>0</v>
      </c>
      <c r="F216" s="267"/>
      <c r="H216" s="264"/>
    </row>
    <row r="217" spans="2:10" ht="12" customHeight="1">
      <c r="B217" s="267"/>
      <c r="D217" s="267"/>
      <c r="F217" s="267"/>
      <c r="H217" s="264">
        <f>SCORE_F!$A$250</f>
        <v>0</v>
      </c>
      <c r="J217" s="206">
        <f>SCORE_F!$I$250</f>
      </c>
    </row>
    <row r="218" spans="2:10" ht="12" customHeight="1">
      <c r="B218" s="263">
        <f>SCORE_F!$B$88</f>
      </c>
      <c r="D218" s="267"/>
      <c r="F218" s="267"/>
      <c r="H218" s="264"/>
      <c r="J218" s="206">
        <f>SCORE_F!$H$250</f>
        <v>0</v>
      </c>
    </row>
    <row r="219" spans="2:10" ht="12" customHeight="1">
      <c r="B219" s="264">
        <f>SCORE_F!$A$88</f>
        <v>0</v>
      </c>
      <c r="D219" s="263">
        <f>SCORE_F!$I$88</f>
      </c>
      <c r="F219" s="267"/>
      <c r="H219" s="264"/>
      <c r="J219" s="224" t="s">
        <v>56</v>
      </c>
    </row>
    <row r="220" spans="2:8" ht="12" customHeight="1">
      <c r="B220" s="265">
        <f>SCORE_F!$D$88</f>
      </c>
      <c r="D220" s="264">
        <f>SCORE_F!$H$88</f>
        <v>0</v>
      </c>
      <c r="F220" s="267"/>
      <c r="H220" s="264"/>
    </row>
    <row r="221" spans="2:8" ht="12" customHeight="1">
      <c r="B221" s="267"/>
      <c r="D221" s="264">
        <f>SCORE_F!$A$128</f>
        <v>0</v>
      </c>
      <c r="F221" s="263">
        <f>SCORE_F!$I$128</f>
      </c>
      <c r="H221" s="264"/>
    </row>
    <row r="222" spans="2:8" ht="12" customHeight="1">
      <c r="B222" s="263">
        <f>SCORE_F!$B$89</f>
      </c>
      <c r="D222" s="264"/>
      <c r="F222" s="264">
        <f>SCORE_F!$H$128</f>
        <v>0</v>
      </c>
      <c r="H222" s="264"/>
    </row>
    <row r="223" spans="2:8" ht="12" customHeight="1">
      <c r="B223" s="264">
        <f>SCORE_F!$A$89</f>
        <v>0</v>
      </c>
      <c r="D223" s="265">
        <f>SCORE_F!$I$89</f>
      </c>
      <c r="F223" s="264"/>
      <c r="H223" s="264"/>
    </row>
    <row r="224" spans="2:8" ht="12" customHeight="1">
      <c r="B224" s="265">
        <f>SCORE_F!$D$89</f>
      </c>
      <c r="D224" s="266">
        <f>SCORE_F!$H$89</f>
        <v>0</v>
      </c>
      <c r="F224" s="264"/>
      <c r="H224" s="264"/>
    </row>
    <row r="225" spans="2:8" ht="12" customHeight="1">
      <c r="B225" s="267"/>
      <c r="D225" s="267"/>
      <c r="F225" s="264">
        <f>SCORE_F!$A$179</f>
        <v>0</v>
      </c>
      <c r="H225" s="265">
        <f>SCORE_F!$I$179</f>
      </c>
    </row>
    <row r="226" spans="2:8" ht="12" customHeight="1">
      <c r="B226" s="263">
        <f>SCORE_F!$B$90</f>
      </c>
      <c r="D226" s="267"/>
      <c r="F226" s="264"/>
      <c r="H226" s="223">
        <f>SCORE_F!$H$179</f>
        <v>0</v>
      </c>
    </row>
    <row r="227" spans="2:6" ht="12" customHeight="1">
      <c r="B227" s="264">
        <f>SCORE_F!$A$90</f>
        <v>0</v>
      </c>
      <c r="D227" s="263">
        <f>SCORE_F!$I$90</f>
      </c>
      <c r="F227" s="264"/>
    </row>
    <row r="228" spans="2:6" ht="12" customHeight="1">
      <c r="B228" s="265">
        <f>SCORE_F!$D$90</f>
      </c>
      <c r="D228" s="264">
        <f>SCORE_F!$H$90</f>
        <v>0</v>
      </c>
      <c r="F228" s="264"/>
    </row>
    <row r="229" spans="2:6" ht="12" customHeight="1">
      <c r="B229" s="267"/>
      <c r="D229" s="264">
        <f>SCORE_F!$A$129</f>
        <v>0</v>
      </c>
      <c r="F229" s="265">
        <f>SCORE_F!$I$129</f>
      </c>
    </row>
    <row r="230" spans="2:6" ht="12" customHeight="1">
      <c r="B230" s="263">
        <f>SCORE_F!$B$91</f>
      </c>
      <c r="D230" s="264"/>
      <c r="F230" s="223">
        <f>SCORE_F!$H$129</f>
        <v>0</v>
      </c>
    </row>
    <row r="231" spans="2:4" ht="12" customHeight="1">
      <c r="B231" s="264">
        <f>SCORE_F!$A$91</f>
        <v>0</v>
      </c>
      <c r="D231" s="265">
        <f>SCORE_F!$I$91</f>
      </c>
    </row>
    <row r="232" spans="2:4" ht="12" customHeight="1">
      <c r="B232" s="265">
        <f>SCORE_F!$D$91</f>
      </c>
      <c r="D232" s="223">
        <f>SCORE_F!$H$91</f>
        <v>0</v>
      </c>
    </row>
    <row r="233" spans="2:4" ht="12" customHeight="1">
      <c r="B233" s="223"/>
      <c r="D233" s="223"/>
    </row>
    <row r="234" spans="2:4" ht="12" customHeight="1">
      <c r="B234" s="220" t="s">
        <v>68</v>
      </c>
      <c r="D234" s="223"/>
    </row>
    <row r="236" ht="12" customHeight="1">
      <c r="B236" s="263">
        <f>SCORE_F!$B$253</f>
      </c>
    </row>
    <row r="237" spans="2:4" ht="12" customHeight="1">
      <c r="B237" s="264">
        <f>SCORE_F!$A$253</f>
        <v>0</v>
      </c>
      <c r="D237" s="206">
        <f>SCORE_F!$I$253</f>
      </c>
    </row>
    <row r="238" spans="2:4" ht="12" customHeight="1">
      <c r="B238" s="265">
        <f>SCORE_F!$D$253</f>
      </c>
      <c r="D238" s="206">
        <f>SCORE_F!$H$253</f>
        <v>0</v>
      </c>
    </row>
    <row r="239" spans="2:4" ht="12" customHeight="1">
      <c r="B239" s="223"/>
      <c r="D239" s="210"/>
    </row>
    <row r="240" spans="2:4" ht="12" customHeight="1">
      <c r="B240" s="220" t="s">
        <v>73</v>
      </c>
      <c r="D240" s="210"/>
    </row>
    <row r="241" spans="2:4" ht="12" customHeight="1">
      <c r="B241" s="220"/>
      <c r="D241" s="210"/>
    </row>
    <row r="242" ht="12" customHeight="1">
      <c r="B242" s="263">
        <f>SCORE_F!$B$182</f>
      </c>
    </row>
    <row r="243" ht="12" customHeight="1">
      <c r="B243" s="264">
        <f>SCORE_F!$A$182</f>
        <v>0</v>
      </c>
    </row>
    <row r="244" spans="2:4" ht="12" customHeight="1">
      <c r="B244" s="265">
        <f>SCORE_F!$D$182</f>
      </c>
      <c r="D244" s="263">
        <f>SCORE_F!$I$182</f>
      </c>
    </row>
    <row r="245" spans="2:4" ht="12" customHeight="1">
      <c r="B245" s="267"/>
      <c r="D245" s="264">
        <f>SCORE_F!$H$182</f>
        <v>0</v>
      </c>
    </row>
    <row r="246" spans="2:6" ht="12" customHeight="1">
      <c r="B246" s="263">
        <f>SCORE_F!$B$183</f>
      </c>
      <c r="D246" s="264">
        <f>SCORE_F!$A$256</f>
        <v>0</v>
      </c>
      <c r="F246" s="206">
        <f>SCORE_F!$I$256</f>
      </c>
    </row>
    <row r="247" spans="2:6" ht="12" customHeight="1">
      <c r="B247" s="264">
        <f>SCORE_F!$A$183</f>
        <v>0</v>
      </c>
      <c r="D247" s="264"/>
      <c r="F247" s="206">
        <f>SCORE_F!$H$256</f>
        <v>0</v>
      </c>
    </row>
    <row r="248" spans="2:6" ht="12" customHeight="1">
      <c r="B248" s="265">
        <f>SCORE_F!$D$183</f>
      </c>
      <c r="D248" s="265">
        <f>SCORE_F!$I$183</f>
      </c>
      <c r="F248" s="224" t="s">
        <v>78</v>
      </c>
    </row>
    <row r="249" spans="2:6" ht="12" customHeight="1">
      <c r="B249" s="223"/>
      <c r="D249" s="223"/>
      <c r="F249" s="210"/>
    </row>
    <row r="250" spans="2:6" ht="12" customHeight="1">
      <c r="B250" s="220" t="s">
        <v>81</v>
      </c>
      <c r="D250" s="223"/>
      <c r="F250" s="210"/>
    </row>
    <row r="251" ht="12" customHeight="1">
      <c r="D251" s="223">
        <f>SCORE_F!$H$183</f>
        <v>0</v>
      </c>
    </row>
    <row r="252" ht="12" customHeight="1">
      <c r="B252" s="263">
        <f>SCORE_F!$B$259</f>
      </c>
    </row>
    <row r="253" spans="2:4" ht="12" customHeight="1">
      <c r="B253" s="264">
        <f>SCORE_F!$A$259</f>
        <v>0</v>
      </c>
      <c r="D253" s="206">
        <f>SCORE_F!$I$259</f>
      </c>
    </row>
    <row r="254" spans="2:4" ht="12" customHeight="1">
      <c r="B254" s="265">
        <f>SCORE_F!$D$259</f>
      </c>
      <c r="D254" s="206">
        <f>SCORE_F!$H$259</f>
        <v>0</v>
      </c>
    </row>
    <row r="255" ht="12" customHeight="1">
      <c r="D255" s="210"/>
    </row>
    <row r="257" spans="2:8" ht="12" customHeight="1">
      <c r="B257" s="213"/>
      <c r="C257" s="213"/>
      <c r="D257" s="217"/>
      <c r="E257" s="216"/>
      <c r="F257" s="215" t="s">
        <v>92</v>
      </c>
      <c r="G257" s="216"/>
      <c r="H257" s="216"/>
    </row>
    <row r="258" ht="12" customHeight="1">
      <c r="B258" s="220" t="s">
        <v>41</v>
      </c>
    </row>
    <row r="260" ht="12" customHeight="1">
      <c r="B260" s="263">
        <f>SCORE_F!$B$132</f>
      </c>
    </row>
    <row r="261" ht="12" customHeight="1">
      <c r="B261" s="264">
        <f>SCORE_F!$A$132</f>
        <v>0</v>
      </c>
    </row>
    <row r="262" spans="2:4" ht="12" customHeight="1">
      <c r="B262" s="265">
        <f>SCORE_F!$D$132</f>
      </c>
      <c r="D262" s="263">
        <f>SCORE_F!$I$132</f>
      </c>
    </row>
    <row r="263" spans="2:4" ht="12" customHeight="1">
      <c r="B263" s="267"/>
      <c r="D263" s="264">
        <f>SCORE_F!$H$132</f>
        <v>0</v>
      </c>
    </row>
    <row r="264" spans="2:6" ht="12" customHeight="1">
      <c r="B264" s="263">
        <f>SCORE_F!$B$133</f>
      </c>
      <c r="D264" s="264">
        <f>SCORE_F!$A$186</f>
        <v>0</v>
      </c>
      <c r="F264" s="263">
        <f>SCORE_F!$I$186</f>
      </c>
    </row>
    <row r="265" spans="2:6" ht="12" customHeight="1">
      <c r="B265" s="264">
        <f>SCORE_F!$A$133</f>
        <v>0</v>
      </c>
      <c r="D265" s="264"/>
      <c r="F265" s="264">
        <f>SCORE_F!$H$186</f>
        <v>0</v>
      </c>
    </row>
    <row r="266" spans="2:6" ht="12" customHeight="1">
      <c r="B266" s="265">
        <f>SCORE_F!$D$133</f>
      </c>
      <c r="D266" s="265">
        <f>SCORE_F!$I$133</f>
      </c>
      <c r="F266" s="264"/>
    </row>
    <row r="267" spans="2:6" ht="12" customHeight="1">
      <c r="B267" s="267"/>
      <c r="D267" s="266">
        <f>SCORE_F!$H$133</f>
        <v>0</v>
      </c>
      <c r="F267" s="264"/>
    </row>
    <row r="268" spans="2:8" ht="12" customHeight="1">
      <c r="B268" s="263">
        <f>SCORE_F!$B$134</f>
      </c>
      <c r="D268" s="267"/>
      <c r="F268" s="264">
        <f>SCORE_F!$A$262</f>
        <v>0</v>
      </c>
      <c r="H268" s="206">
        <f>SCORE_F!$I$262</f>
      </c>
    </row>
    <row r="269" spans="2:8" ht="12" customHeight="1">
      <c r="B269" s="264">
        <f>SCORE_F!$A$134</f>
        <v>0</v>
      </c>
      <c r="D269" s="267"/>
      <c r="F269" s="264"/>
      <c r="H269" s="206">
        <f>SCORE_F!$H$262</f>
        <v>0</v>
      </c>
    </row>
    <row r="270" spans="2:8" ht="12" customHeight="1">
      <c r="B270" s="265">
        <f>SCORE_F!$D$134</f>
      </c>
      <c r="D270" s="263">
        <f>SCORE_F!$I$134</f>
      </c>
      <c r="F270" s="264"/>
      <c r="H270" s="224" t="s">
        <v>49</v>
      </c>
    </row>
    <row r="271" spans="2:6" ht="12" customHeight="1">
      <c r="B271" s="267"/>
      <c r="D271" s="264">
        <f>SCORE_F!$H$134</f>
        <v>0</v>
      </c>
      <c r="F271" s="264"/>
    </row>
    <row r="272" spans="2:6" ht="12" customHeight="1">
      <c r="B272" s="263">
        <f>SCORE_F!$B$135</f>
      </c>
      <c r="D272" s="264">
        <f>SCORE_F!$A$187</f>
        <v>0</v>
      </c>
      <c r="F272" s="265">
        <f>SCORE_F!$I$187</f>
      </c>
    </row>
    <row r="273" spans="2:6" ht="12" customHeight="1">
      <c r="B273" s="264">
        <f>SCORE_F!$A$135</f>
        <v>0</v>
      </c>
      <c r="D273" s="264"/>
      <c r="F273" s="223">
        <f>SCORE_F!$H$187</f>
        <v>0</v>
      </c>
    </row>
    <row r="274" spans="2:4" ht="12" customHeight="1">
      <c r="B274" s="265">
        <f>SCORE_F!$D$135</f>
      </c>
      <c r="D274" s="265">
        <f>SCORE_F!$I$135</f>
      </c>
    </row>
    <row r="275" spans="2:4" ht="12" customHeight="1">
      <c r="B275" s="223"/>
      <c r="D275" s="223">
        <f>SCORE_F!$H$135</f>
        <v>0</v>
      </c>
    </row>
    <row r="276" ht="12" customHeight="1">
      <c r="B276" s="220" t="s">
        <v>54</v>
      </c>
    </row>
    <row r="278" ht="12" customHeight="1">
      <c r="B278" s="263">
        <f>SCORE_F!$B$265</f>
      </c>
    </row>
    <row r="279" spans="2:4" ht="12" customHeight="1">
      <c r="B279" s="264">
        <f>SCORE_F!$A$265</f>
        <v>0</v>
      </c>
      <c r="D279" s="206">
        <f>SCORE_F!$I$265</f>
      </c>
    </row>
    <row r="280" spans="2:4" ht="15" customHeight="1">
      <c r="B280" s="265">
        <f>SCORE_F!$D$265</f>
      </c>
      <c r="D280" s="206">
        <f>SCORE_F!$H$265</f>
        <v>0</v>
      </c>
    </row>
    <row r="281" spans="2:4" ht="12" customHeight="1">
      <c r="B281" s="223"/>
      <c r="D281" s="210"/>
    </row>
    <row r="282" spans="2:4" ht="12" customHeight="1">
      <c r="B282" s="220" t="s">
        <v>61</v>
      </c>
      <c r="D282" s="210"/>
    </row>
    <row r="283" ht="12" customHeight="1">
      <c r="D283" s="210"/>
    </row>
    <row r="284" ht="12" customHeight="1">
      <c r="B284" s="263">
        <f>SCORE_F!$B$190</f>
      </c>
    </row>
    <row r="285" spans="2:4" ht="12" customHeight="1">
      <c r="B285" s="264">
        <f>SCORE_F!$A$190</f>
        <v>0</v>
      </c>
      <c r="D285" s="263">
        <f>SCORE_F!$I$190</f>
      </c>
    </row>
    <row r="286" spans="2:4" ht="12" customHeight="1">
      <c r="B286" s="265">
        <f>SCORE_F!$D$190</f>
      </c>
      <c r="D286" s="264">
        <f>SCORE_F!$H$190</f>
        <v>0</v>
      </c>
    </row>
    <row r="287" spans="2:6" ht="12" customHeight="1">
      <c r="B287" s="267"/>
      <c r="D287" s="264">
        <f>SCORE_F!$A$268</f>
        <v>0</v>
      </c>
      <c r="F287" s="206">
        <f>SCORE_F!$I$268</f>
      </c>
    </row>
    <row r="288" spans="2:6" ht="12" customHeight="1">
      <c r="B288" s="263">
        <f>SCORE_F!$B$191</f>
      </c>
      <c r="D288" s="264"/>
      <c r="F288" s="206">
        <f>SCORE_F!$H$268</f>
        <v>0</v>
      </c>
    </row>
    <row r="289" spans="2:6" ht="12" customHeight="1">
      <c r="B289" s="264">
        <f>SCORE_F!$A$191</f>
        <v>0</v>
      </c>
      <c r="D289" s="265">
        <f>SCORE_F!$I$191</f>
      </c>
      <c r="F289" s="224" t="s">
        <v>64</v>
      </c>
    </row>
    <row r="290" spans="2:4" ht="12" customHeight="1">
      <c r="B290" s="265">
        <f>SCORE_F!$D$191</f>
      </c>
      <c r="D290" s="223">
        <f>SCORE_F!$H$191</f>
        <v>0</v>
      </c>
    </row>
    <row r="291" ht="12" customHeight="1">
      <c r="B291" s="223"/>
    </row>
    <row r="292" ht="12" customHeight="1">
      <c r="B292" s="220" t="s">
        <v>69</v>
      </c>
    </row>
    <row r="294" spans="2:3" ht="12" customHeight="1">
      <c r="B294" s="263">
        <f>SCORE_F!$B$271</f>
      </c>
      <c r="C294" s="210"/>
    </row>
    <row r="295" spans="2:6" ht="12" customHeight="1">
      <c r="B295" s="264">
        <f>SCORE_F!$A$271</f>
        <v>0</v>
      </c>
      <c r="D295" s="206">
        <f>SCORE_F!$I$271</f>
      </c>
      <c r="F295" s="210"/>
    </row>
    <row r="296" spans="2:4" ht="12" customHeight="1">
      <c r="B296" s="265">
        <f>SCORE_F!$D$271</f>
      </c>
      <c r="D296" s="206">
        <f>SCORE_F!$H$271</f>
        <v>0</v>
      </c>
    </row>
    <row r="297" spans="2:8" ht="12" customHeight="1">
      <c r="B297" s="209"/>
      <c r="C297" s="209"/>
      <c r="D297" s="209"/>
      <c r="E297" s="209"/>
      <c r="F297" s="209"/>
      <c r="G297" s="209"/>
      <c r="H297" s="209"/>
    </row>
    <row r="298" spans="1:12" s="251" customFormat="1" ht="12" customHeight="1">
      <c r="A298" s="252"/>
      <c r="B298" s="206"/>
      <c r="C298" s="206"/>
      <c r="D298" s="207"/>
      <c r="E298" s="208"/>
      <c r="F298" s="204" t="s">
        <v>90</v>
      </c>
      <c r="G298" s="208"/>
      <c r="H298" s="208"/>
      <c r="I298" s="208"/>
      <c r="J298" s="207"/>
      <c r="K298" s="207"/>
      <c r="L298" s="207"/>
    </row>
    <row r="299" spans="1:12" s="251" customFormat="1" ht="12" customHeight="1">
      <c r="A299" s="252"/>
      <c r="B299" s="210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</row>
    <row r="300" spans="1:12" s="251" customFormat="1" ht="12" customHeight="1">
      <c r="A300" s="252"/>
      <c r="B300" s="211" t="s">
        <v>29</v>
      </c>
      <c r="C300" s="211"/>
      <c r="D300" s="211" t="s">
        <v>30</v>
      </c>
      <c r="E300" s="211"/>
      <c r="F300" s="211" t="s">
        <v>31</v>
      </c>
      <c r="G300" s="211"/>
      <c r="H300" s="211" t="s">
        <v>32</v>
      </c>
      <c r="I300" s="211"/>
      <c r="J300" s="211" t="s">
        <v>33</v>
      </c>
      <c r="K300" s="213"/>
      <c r="L300" s="213"/>
    </row>
    <row r="301" spans="1:12" s="251" customFormat="1" ht="12" customHeight="1">
      <c r="A301" s="252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</row>
    <row r="302" spans="1:12" s="251" customFormat="1" ht="12" customHeight="1">
      <c r="A302" s="252"/>
      <c r="B302" s="258">
        <f>SCORE_F!$B$56</f>
      </c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</row>
    <row r="303" spans="1:12" s="251" customFormat="1" ht="12" customHeight="1">
      <c r="A303" s="252"/>
      <c r="B303" s="259">
        <f>SCORE_F!$A$56</f>
        <v>0</v>
      </c>
      <c r="C303" s="206"/>
      <c r="D303" s="258">
        <f>SCORE_F!$I$56</f>
      </c>
      <c r="E303" s="206"/>
      <c r="F303" s="206"/>
      <c r="G303" s="206"/>
      <c r="H303" s="206"/>
      <c r="I303" s="206"/>
      <c r="J303" s="206"/>
      <c r="K303" s="206"/>
      <c r="L303" s="206"/>
    </row>
    <row r="304" spans="1:12" s="251" customFormat="1" ht="12" customHeight="1">
      <c r="A304" s="252"/>
      <c r="B304" s="260">
        <f>SCORE_F!$D$56</f>
      </c>
      <c r="C304" s="206"/>
      <c r="D304" s="259">
        <f>SCORE_F!$H$56</f>
        <v>0</v>
      </c>
      <c r="E304" s="206"/>
      <c r="F304" s="206"/>
      <c r="G304" s="206"/>
      <c r="H304" s="206"/>
      <c r="I304" s="206"/>
      <c r="J304" s="206"/>
      <c r="K304" s="206"/>
      <c r="L304" s="206"/>
    </row>
    <row r="305" spans="1:12" s="251" customFormat="1" ht="12" customHeight="1">
      <c r="A305" s="252"/>
      <c r="B305" s="261"/>
      <c r="C305" s="206"/>
      <c r="D305" s="259">
        <f>SCORE_F!$A$94</f>
        <v>0</v>
      </c>
      <c r="E305" s="206"/>
      <c r="F305" s="258">
        <f>SCORE_F!$I$94</f>
      </c>
      <c r="G305" s="206"/>
      <c r="H305" s="206"/>
      <c r="I305" s="206"/>
      <c r="J305" s="206"/>
      <c r="K305" s="206"/>
      <c r="L305" s="206"/>
    </row>
    <row r="306" spans="1:12" s="251" customFormat="1" ht="12" customHeight="1">
      <c r="A306" s="252"/>
      <c r="B306" s="258">
        <f>SCORE_F!$B$57</f>
      </c>
      <c r="C306" s="206"/>
      <c r="D306" s="259"/>
      <c r="E306" s="206"/>
      <c r="F306" s="259">
        <f>SCORE_F!$H$94</f>
        <v>0</v>
      </c>
      <c r="G306" s="206"/>
      <c r="H306" s="206"/>
      <c r="I306" s="206"/>
      <c r="J306" s="206"/>
      <c r="K306" s="206"/>
      <c r="L306" s="206"/>
    </row>
    <row r="307" spans="1:12" s="251" customFormat="1" ht="12" customHeight="1">
      <c r="A307" s="252"/>
      <c r="B307" s="259">
        <f>SCORE_F!$A$57</f>
        <v>0</v>
      </c>
      <c r="C307" s="206"/>
      <c r="D307" s="260">
        <f>SCORE_F!$I$57</f>
      </c>
      <c r="E307" s="206"/>
      <c r="F307" s="259"/>
      <c r="G307" s="206"/>
      <c r="H307" s="206"/>
      <c r="I307" s="206"/>
      <c r="J307" s="206"/>
      <c r="K307" s="206"/>
      <c r="L307" s="206"/>
    </row>
    <row r="308" spans="1:12" s="251" customFormat="1" ht="12" customHeight="1">
      <c r="A308" s="252"/>
      <c r="B308" s="260">
        <f>SCORE_F!$D$57</f>
      </c>
      <c r="C308" s="206"/>
      <c r="D308" s="262">
        <f>SCORE_F!$H$57</f>
        <v>0</v>
      </c>
      <c r="E308" s="206"/>
      <c r="F308" s="259"/>
      <c r="G308" s="206"/>
      <c r="H308" s="206"/>
      <c r="I308" s="206"/>
      <c r="J308" s="206"/>
      <c r="K308" s="206"/>
      <c r="L308" s="206"/>
    </row>
    <row r="309" spans="1:12" s="251" customFormat="1" ht="12" customHeight="1">
      <c r="A309" s="252"/>
      <c r="B309" s="261"/>
      <c r="C309" s="206"/>
      <c r="D309" s="261"/>
      <c r="E309" s="206"/>
      <c r="F309" s="259">
        <f>SCORE_F!$A$138</f>
        <v>0</v>
      </c>
      <c r="G309" s="206"/>
      <c r="H309" s="258">
        <f>SCORE_F!$I$138</f>
      </c>
      <c r="I309" s="206"/>
      <c r="J309" s="206"/>
      <c r="K309" s="206"/>
      <c r="L309" s="206"/>
    </row>
    <row r="310" spans="1:12" s="251" customFormat="1" ht="12" customHeight="1">
      <c r="A310" s="252"/>
      <c r="B310" s="258">
        <f>SCORE_F!$B$58</f>
      </c>
      <c r="C310" s="206"/>
      <c r="D310" s="261"/>
      <c r="E310" s="206"/>
      <c r="F310" s="259"/>
      <c r="G310" s="206"/>
      <c r="H310" s="259">
        <f>SCORE_F!$H$138</f>
        <v>0</v>
      </c>
      <c r="I310" s="206"/>
      <c r="J310" s="206"/>
      <c r="K310" s="206"/>
      <c r="L310" s="206"/>
    </row>
    <row r="311" spans="1:12" s="251" customFormat="1" ht="12" customHeight="1">
      <c r="A311" s="252"/>
      <c r="B311" s="259">
        <f>SCORE_F!$A$58</f>
        <v>0</v>
      </c>
      <c r="C311" s="206"/>
      <c r="D311" s="258">
        <f>SCORE_F!$I$58</f>
      </c>
      <c r="E311" s="206"/>
      <c r="F311" s="259"/>
      <c r="G311" s="206"/>
      <c r="H311" s="259"/>
      <c r="I311" s="206"/>
      <c r="J311" s="206"/>
      <c r="K311" s="206"/>
      <c r="L311" s="206"/>
    </row>
    <row r="312" spans="1:12" s="251" customFormat="1" ht="12" customHeight="1">
      <c r="A312" s="252"/>
      <c r="B312" s="260">
        <f>SCORE_F!$D$58</f>
      </c>
      <c r="C312" s="206"/>
      <c r="D312" s="259">
        <f>SCORE_F!$H$58</f>
        <v>0</v>
      </c>
      <c r="E312" s="206"/>
      <c r="F312" s="259"/>
      <c r="G312" s="206"/>
      <c r="H312" s="259"/>
      <c r="I312" s="206"/>
      <c r="J312" s="206"/>
      <c r="K312" s="206"/>
      <c r="L312" s="206"/>
    </row>
    <row r="313" spans="1:12" s="251" customFormat="1" ht="12" customHeight="1">
      <c r="A313" s="252"/>
      <c r="B313" s="261"/>
      <c r="C313" s="206"/>
      <c r="D313" s="259">
        <f>SCORE_F!$A$95</f>
        <v>0</v>
      </c>
      <c r="E313" s="206"/>
      <c r="F313" s="260">
        <f>SCORE_F!$I$95</f>
      </c>
      <c r="G313" s="206"/>
      <c r="H313" s="259"/>
      <c r="I313" s="206"/>
      <c r="J313" s="206"/>
      <c r="K313" s="206"/>
      <c r="L313" s="206"/>
    </row>
    <row r="314" spans="1:12" s="251" customFormat="1" ht="12" customHeight="1">
      <c r="A314" s="252"/>
      <c r="B314" s="258">
        <f>SCORE_F!$B$59</f>
      </c>
      <c r="C314" s="206"/>
      <c r="D314" s="259"/>
      <c r="E314" s="206"/>
      <c r="F314" s="262">
        <f>SCORE_F!$H$95</f>
        <v>0</v>
      </c>
      <c r="G314" s="206"/>
      <c r="H314" s="259"/>
      <c r="I314" s="206"/>
      <c r="J314" s="206"/>
      <c r="K314" s="206"/>
      <c r="L314" s="206"/>
    </row>
    <row r="315" spans="1:12" s="251" customFormat="1" ht="12" customHeight="1">
      <c r="A315" s="252"/>
      <c r="B315" s="259">
        <f>SCORE_F!$A$59</f>
        <v>0</v>
      </c>
      <c r="C315" s="206"/>
      <c r="D315" s="260">
        <f>SCORE_F!$I$59</f>
      </c>
      <c r="E315" s="206"/>
      <c r="F315" s="261"/>
      <c r="G315" s="206"/>
      <c r="H315" s="259"/>
      <c r="I315" s="206"/>
      <c r="J315" s="206"/>
      <c r="K315" s="206"/>
      <c r="L315" s="206"/>
    </row>
    <row r="316" spans="1:12" s="251" customFormat="1" ht="12" customHeight="1">
      <c r="A316" s="252"/>
      <c r="B316" s="260">
        <f>SCORE_F!$D$59</f>
      </c>
      <c r="C316" s="206"/>
      <c r="D316" s="262">
        <f>SCORE_F!$H$59</f>
        <v>0</v>
      </c>
      <c r="E316" s="206"/>
      <c r="F316" s="261"/>
      <c r="G316" s="206"/>
      <c r="H316" s="259"/>
      <c r="I316" s="206"/>
      <c r="J316" s="206"/>
      <c r="K316" s="206"/>
      <c r="L316" s="206"/>
    </row>
    <row r="317" spans="1:12" s="251" customFormat="1" ht="12" customHeight="1">
      <c r="A317" s="252"/>
      <c r="B317" s="261"/>
      <c r="C317" s="206"/>
      <c r="D317" s="261"/>
      <c r="E317" s="206"/>
      <c r="F317" s="261"/>
      <c r="G317" s="206"/>
      <c r="H317" s="259">
        <f>SCORE_F!$A$194</f>
        <v>0</v>
      </c>
      <c r="I317" s="206"/>
      <c r="J317" s="258">
        <f>SCORE_F!$I$194</f>
      </c>
      <c r="K317" s="206"/>
      <c r="L317" s="206"/>
    </row>
    <row r="318" spans="1:12" s="251" customFormat="1" ht="12" customHeight="1">
      <c r="A318" s="252"/>
      <c r="B318" s="258">
        <f>SCORE_F!$B$60</f>
      </c>
      <c r="C318" s="206"/>
      <c r="D318" s="261"/>
      <c r="E318" s="206"/>
      <c r="F318" s="261"/>
      <c r="G318" s="206"/>
      <c r="H318" s="259"/>
      <c r="I318" s="206"/>
      <c r="J318" s="259">
        <f>SCORE_F!$H$194</f>
        <v>0</v>
      </c>
      <c r="K318" s="206"/>
      <c r="L318" s="206"/>
    </row>
    <row r="319" spans="1:12" s="251" customFormat="1" ht="12" customHeight="1">
      <c r="A319" s="252"/>
      <c r="B319" s="259">
        <f>SCORE_F!$A$60</f>
        <v>0</v>
      </c>
      <c r="C319" s="206"/>
      <c r="D319" s="258">
        <f>SCORE_F!$I$60</f>
      </c>
      <c r="E319" s="206"/>
      <c r="F319" s="261"/>
      <c r="G319" s="206"/>
      <c r="H319" s="259"/>
      <c r="I319" s="206"/>
      <c r="J319" s="259"/>
      <c r="K319" s="206"/>
      <c r="L319" s="206"/>
    </row>
    <row r="320" spans="1:12" s="251" customFormat="1" ht="12" customHeight="1">
      <c r="A320" s="252"/>
      <c r="B320" s="260">
        <f>SCORE_F!$D$60</f>
      </c>
      <c r="C320" s="206"/>
      <c r="D320" s="259">
        <f>SCORE_F!$H$60</f>
        <v>0</v>
      </c>
      <c r="E320" s="206"/>
      <c r="F320" s="261"/>
      <c r="G320" s="206"/>
      <c r="H320" s="259"/>
      <c r="I320" s="206"/>
      <c r="J320" s="259"/>
      <c r="K320" s="206"/>
      <c r="L320" s="206"/>
    </row>
    <row r="321" spans="1:12" s="251" customFormat="1" ht="12" customHeight="1">
      <c r="A321" s="252"/>
      <c r="B321" s="261"/>
      <c r="C321" s="206"/>
      <c r="D321" s="259">
        <f>SCORE_F!$A$96</f>
        <v>0</v>
      </c>
      <c r="E321" s="206"/>
      <c r="F321" s="258">
        <f>SCORE_F!$I$96</f>
      </c>
      <c r="G321" s="206"/>
      <c r="H321" s="259"/>
      <c r="I321" s="206"/>
      <c r="J321" s="259"/>
      <c r="K321" s="206"/>
      <c r="L321" s="206"/>
    </row>
    <row r="322" spans="1:12" s="251" customFormat="1" ht="12" customHeight="1">
      <c r="A322" s="252"/>
      <c r="B322" s="258">
        <f>SCORE_F!$B$61</f>
      </c>
      <c r="C322" s="206"/>
      <c r="D322" s="259"/>
      <c r="E322" s="206"/>
      <c r="F322" s="259">
        <f>SCORE_F!$H$96</f>
        <v>0</v>
      </c>
      <c r="G322" s="206"/>
      <c r="H322" s="259"/>
      <c r="I322" s="206"/>
      <c r="J322" s="259"/>
      <c r="K322" s="206"/>
      <c r="L322" s="206"/>
    </row>
    <row r="323" spans="1:12" s="251" customFormat="1" ht="12" customHeight="1">
      <c r="A323" s="252"/>
      <c r="B323" s="259">
        <f>SCORE_F!$A$61</f>
        <v>0</v>
      </c>
      <c r="C323" s="206"/>
      <c r="D323" s="260">
        <f>SCORE_F!$I$61</f>
      </c>
      <c r="E323" s="206"/>
      <c r="F323" s="259"/>
      <c r="G323" s="206"/>
      <c r="H323" s="259"/>
      <c r="I323" s="206"/>
      <c r="J323" s="259"/>
      <c r="K323" s="206"/>
      <c r="L323" s="206"/>
    </row>
    <row r="324" spans="1:12" s="251" customFormat="1" ht="12" customHeight="1">
      <c r="A324" s="252"/>
      <c r="B324" s="260">
        <f>SCORE_F!$D$61</f>
      </c>
      <c r="C324" s="206"/>
      <c r="D324" s="262">
        <f>SCORE_F!$H$61</f>
        <v>0</v>
      </c>
      <c r="E324" s="206"/>
      <c r="F324" s="259"/>
      <c r="G324" s="206"/>
      <c r="H324" s="259"/>
      <c r="I324" s="206"/>
      <c r="J324" s="259"/>
      <c r="K324" s="206"/>
      <c r="L324" s="206"/>
    </row>
    <row r="325" spans="1:12" s="251" customFormat="1" ht="12" customHeight="1">
      <c r="A325" s="252"/>
      <c r="B325" s="261"/>
      <c r="C325" s="206"/>
      <c r="D325" s="261"/>
      <c r="E325" s="206"/>
      <c r="F325" s="259">
        <f>SCORE_F!$A$139</f>
        <v>0</v>
      </c>
      <c r="G325" s="206"/>
      <c r="H325" s="259"/>
      <c r="I325" s="206"/>
      <c r="J325" s="259"/>
      <c r="K325" s="206"/>
      <c r="L325" s="206"/>
    </row>
    <row r="326" spans="1:12" s="251" customFormat="1" ht="12" customHeight="1">
      <c r="A326" s="252"/>
      <c r="B326" s="258">
        <f>SCORE_F!$B$62</f>
      </c>
      <c r="C326" s="206"/>
      <c r="D326" s="261"/>
      <c r="E326" s="206"/>
      <c r="F326" s="259"/>
      <c r="G326" s="206"/>
      <c r="H326" s="260">
        <f>SCORE_F!$I$139</f>
      </c>
      <c r="I326" s="206"/>
      <c r="J326" s="259"/>
      <c r="K326" s="206"/>
      <c r="L326" s="206"/>
    </row>
    <row r="327" spans="1:12" s="251" customFormat="1" ht="12" customHeight="1">
      <c r="A327" s="252"/>
      <c r="B327" s="259">
        <f>SCORE_F!$A$62</f>
        <v>0</v>
      </c>
      <c r="C327" s="206"/>
      <c r="D327" s="258">
        <f>SCORE_F!$I$62</f>
      </c>
      <c r="E327" s="206"/>
      <c r="F327" s="259"/>
      <c r="G327" s="206"/>
      <c r="H327" s="299">
        <f>SCORE_F!$H$139</f>
        <v>0</v>
      </c>
      <c r="I327" s="206"/>
      <c r="J327" s="259"/>
      <c r="K327" s="206"/>
      <c r="L327" s="206"/>
    </row>
    <row r="328" spans="1:12" s="251" customFormat="1" ht="12" customHeight="1">
      <c r="A328" s="252"/>
      <c r="B328" s="260">
        <f>SCORE_F!$D$62</f>
      </c>
      <c r="C328" s="206"/>
      <c r="D328" s="259">
        <f>SCORE_F!$H$62</f>
        <v>0</v>
      </c>
      <c r="E328" s="206"/>
      <c r="F328" s="259"/>
      <c r="G328" s="206"/>
      <c r="H328" s="261"/>
      <c r="I328" s="206"/>
      <c r="J328" s="259"/>
      <c r="K328" s="206"/>
      <c r="L328" s="206"/>
    </row>
    <row r="329" spans="1:12" s="251" customFormat="1" ht="12" customHeight="1">
      <c r="A329" s="252"/>
      <c r="B329" s="261"/>
      <c r="C329" s="206"/>
      <c r="D329" s="259">
        <f>SCORE_F!$A$97</f>
        <v>0</v>
      </c>
      <c r="E329" s="206"/>
      <c r="F329" s="260">
        <f>SCORE_F!$I$97</f>
      </c>
      <c r="G329" s="206"/>
      <c r="H329" s="261"/>
      <c r="I329" s="206"/>
      <c r="J329" s="259"/>
      <c r="K329" s="206"/>
      <c r="L329" s="206"/>
    </row>
    <row r="330" spans="1:12" s="251" customFormat="1" ht="12" customHeight="1">
      <c r="A330" s="252"/>
      <c r="B330" s="258">
        <f>SCORE_F!$B$63</f>
      </c>
      <c r="C330" s="206"/>
      <c r="D330" s="259"/>
      <c r="E330" s="206"/>
      <c r="F330" s="262">
        <f>SCORE_F!$H$97</f>
        <v>0</v>
      </c>
      <c r="G330" s="206"/>
      <c r="H330" s="261"/>
      <c r="I330" s="206"/>
      <c r="J330" s="259"/>
      <c r="K330" s="206"/>
      <c r="L330" s="206"/>
    </row>
    <row r="331" spans="1:12" s="251" customFormat="1" ht="12" customHeight="1">
      <c r="A331" s="252"/>
      <c r="B331" s="259">
        <f>SCORE_F!$A$63</f>
        <v>0</v>
      </c>
      <c r="C331" s="206"/>
      <c r="D331" s="260">
        <f>SCORE_F!$I$63</f>
      </c>
      <c r="E331" s="206"/>
      <c r="F331" s="261"/>
      <c r="G331" s="206"/>
      <c r="H331" s="261"/>
      <c r="I331" s="206"/>
      <c r="J331" s="259"/>
      <c r="K331" s="206"/>
      <c r="L331" s="206"/>
    </row>
    <row r="332" spans="1:12" s="251" customFormat="1" ht="12" customHeight="1">
      <c r="A332" s="252"/>
      <c r="B332" s="260">
        <f>SCORE_F!$D$63</f>
      </c>
      <c r="C332" s="206"/>
      <c r="D332" s="262">
        <f>SCORE_F!$H$63</f>
        <v>0</v>
      </c>
      <c r="E332" s="206"/>
      <c r="F332" s="261"/>
      <c r="G332" s="206"/>
      <c r="H332" s="261"/>
      <c r="I332" s="206"/>
      <c r="J332" s="259"/>
      <c r="K332" s="226"/>
      <c r="L332" s="206"/>
    </row>
    <row r="333" spans="1:12" s="251" customFormat="1" ht="12" customHeight="1">
      <c r="A333" s="252"/>
      <c r="B333" s="261"/>
      <c r="C333" s="206"/>
      <c r="D333" s="261"/>
      <c r="E333" s="206"/>
      <c r="F333" s="261"/>
      <c r="G333" s="206"/>
      <c r="H333" s="262"/>
      <c r="I333" s="209"/>
      <c r="J333" s="259">
        <f>SCORE_F!$A$274</f>
        <v>0</v>
      </c>
      <c r="K333" s="206"/>
      <c r="L333" s="223">
        <f>SCORE_F!$I$274</f>
      </c>
    </row>
    <row r="334" spans="1:12" s="251" customFormat="1" ht="12" customHeight="1">
      <c r="A334" s="252"/>
      <c r="B334" s="258">
        <f>SCORE_F!$B$64</f>
      </c>
      <c r="C334" s="206"/>
      <c r="D334" s="261"/>
      <c r="E334" s="206"/>
      <c r="F334" s="261"/>
      <c r="G334" s="206"/>
      <c r="H334" s="261"/>
      <c r="I334" s="206"/>
      <c r="J334" s="259"/>
      <c r="K334" s="206"/>
      <c r="L334" s="206">
        <f>SCORE_F!$H$274</f>
        <v>0</v>
      </c>
    </row>
    <row r="335" spans="1:12" s="251" customFormat="1" ht="12" customHeight="1">
      <c r="A335" s="252"/>
      <c r="B335" s="259">
        <f>SCORE_F!$A$64</f>
        <v>0</v>
      </c>
      <c r="C335" s="206"/>
      <c r="D335" s="258">
        <f>SCORE_F!$I$64</f>
      </c>
      <c r="E335" s="206"/>
      <c r="F335" s="261"/>
      <c r="G335" s="206"/>
      <c r="H335" s="261"/>
      <c r="I335" s="206"/>
      <c r="J335" s="259"/>
      <c r="K335" s="206"/>
      <c r="L335" s="210" t="s">
        <v>66</v>
      </c>
    </row>
    <row r="336" spans="1:12" s="251" customFormat="1" ht="12" customHeight="1">
      <c r="A336" s="252"/>
      <c r="B336" s="260">
        <f>SCORE_F!$D$64</f>
      </c>
      <c r="C336" s="206"/>
      <c r="D336" s="259">
        <f>SCORE_F!$H$64</f>
        <v>0</v>
      </c>
      <c r="E336" s="206"/>
      <c r="F336" s="261"/>
      <c r="G336" s="206"/>
      <c r="H336" s="261"/>
      <c r="I336" s="206"/>
      <c r="J336" s="259"/>
      <c r="K336" s="206"/>
      <c r="L336" s="206"/>
    </row>
    <row r="337" spans="1:12" s="251" customFormat="1" ht="12" customHeight="1">
      <c r="A337" s="252"/>
      <c r="B337" s="262"/>
      <c r="C337" s="206"/>
      <c r="D337" s="259">
        <f>SCORE_F!$A$98</f>
        <v>0</v>
      </c>
      <c r="E337" s="206"/>
      <c r="F337" s="258">
        <f>SCORE_F!$I$98</f>
      </c>
      <c r="G337" s="206"/>
      <c r="H337" s="261"/>
      <c r="I337" s="206"/>
      <c r="J337" s="259"/>
      <c r="K337" s="206"/>
      <c r="L337" s="206"/>
    </row>
    <row r="338" spans="1:12" s="251" customFormat="1" ht="12" customHeight="1">
      <c r="A338" s="252"/>
      <c r="B338" s="258">
        <f>SCORE_F!$B$65</f>
      </c>
      <c r="C338" s="206"/>
      <c r="D338" s="259"/>
      <c r="E338" s="206"/>
      <c r="F338" s="259">
        <f>SCORE_F!$H$98</f>
        <v>0</v>
      </c>
      <c r="G338" s="206"/>
      <c r="H338" s="261"/>
      <c r="I338" s="206"/>
      <c r="J338" s="259"/>
      <c r="K338" s="206"/>
      <c r="L338" s="206"/>
    </row>
    <row r="339" spans="1:12" s="251" customFormat="1" ht="12" customHeight="1">
      <c r="A339" s="252"/>
      <c r="B339" s="259">
        <f>SCORE_F!$A$65</f>
        <v>0</v>
      </c>
      <c r="C339" s="206"/>
      <c r="D339" s="260">
        <f>SCORE_F!$I$65</f>
      </c>
      <c r="E339" s="206"/>
      <c r="F339" s="259"/>
      <c r="G339" s="206"/>
      <c r="H339" s="261"/>
      <c r="I339" s="206"/>
      <c r="J339" s="259"/>
      <c r="K339" s="206"/>
      <c r="L339" s="206"/>
    </row>
    <row r="340" spans="1:12" s="251" customFormat="1" ht="12" customHeight="1">
      <c r="A340" s="252"/>
      <c r="B340" s="260">
        <f>SCORE_F!$D$65</f>
      </c>
      <c r="C340" s="206"/>
      <c r="D340" s="262">
        <f>SCORE_F!$H$65</f>
        <v>0</v>
      </c>
      <c r="E340" s="206"/>
      <c r="F340" s="259"/>
      <c r="G340" s="206"/>
      <c r="H340" s="261"/>
      <c r="I340" s="206"/>
      <c r="J340" s="259"/>
      <c r="K340" s="206"/>
      <c r="L340" s="206"/>
    </row>
    <row r="341" spans="1:12" s="251" customFormat="1" ht="12" customHeight="1">
      <c r="A341" s="252"/>
      <c r="B341" s="262"/>
      <c r="C341" s="206"/>
      <c r="D341" s="261"/>
      <c r="E341" s="206"/>
      <c r="F341" s="259">
        <f>SCORE_F!$A$140</f>
        <v>0</v>
      </c>
      <c r="G341" s="206"/>
      <c r="H341" s="258">
        <f>SCORE_F!$I$140</f>
      </c>
      <c r="I341" s="206"/>
      <c r="J341" s="259"/>
      <c r="K341" s="206"/>
      <c r="L341" s="206"/>
    </row>
    <row r="342" spans="1:12" s="251" customFormat="1" ht="12" customHeight="1">
      <c r="A342" s="252"/>
      <c r="B342" s="258">
        <f>SCORE_F!$B$66</f>
      </c>
      <c r="C342" s="206"/>
      <c r="D342" s="261"/>
      <c r="E342" s="206"/>
      <c r="F342" s="259"/>
      <c r="G342" s="206"/>
      <c r="H342" s="259">
        <f>SCORE_F!$H$140</f>
        <v>0</v>
      </c>
      <c r="I342" s="206"/>
      <c r="J342" s="259"/>
      <c r="K342" s="206"/>
      <c r="L342" s="206"/>
    </row>
    <row r="343" spans="1:12" s="251" customFormat="1" ht="12" customHeight="1">
      <c r="A343" s="252"/>
      <c r="B343" s="259">
        <f>SCORE_F!$A$66</f>
        <v>0</v>
      </c>
      <c r="C343" s="206"/>
      <c r="D343" s="258">
        <f>SCORE_F!$I$66</f>
      </c>
      <c r="E343" s="206"/>
      <c r="F343" s="259"/>
      <c r="G343" s="206"/>
      <c r="H343" s="259"/>
      <c r="I343" s="206"/>
      <c r="J343" s="259"/>
      <c r="K343" s="206"/>
      <c r="L343" s="206"/>
    </row>
    <row r="344" spans="1:12" s="251" customFormat="1" ht="12" customHeight="1">
      <c r="A344" s="252"/>
      <c r="B344" s="260">
        <f>SCORE_F!$D$66</f>
      </c>
      <c r="C344" s="206"/>
      <c r="D344" s="259">
        <f>SCORE_F!$H$66</f>
        <v>0</v>
      </c>
      <c r="E344" s="206"/>
      <c r="F344" s="259"/>
      <c r="G344" s="206"/>
      <c r="H344" s="259"/>
      <c r="I344" s="206"/>
      <c r="J344" s="259"/>
      <c r="K344" s="206"/>
      <c r="L344" s="206"/>
    </row>
    <row r="345" spans="1:12" s="251" customFormat="1" ht="12" customHeight="1">
      <c r="A345" s="252"/>
      <c r="B345" s="262"/>
      <c r="C345" s="206"/>
      <c r="D345" s="259">
        <f>SCORE_F!$A$99</f>
        <v>0</v>
      </c>
      <c r="E345" s="206"/>
      <c r="F345" s="260">
        <f>SCORE_F!$I$99</f>
      </c>
      <c r="G345" s="206"/>
      <c r="H345" s="259"/>
      <c r="I345" s="206"/>
      <c r="J345" s="259"/>
      <c r="K345" s="206"/>
      <c r="L345" s="206"/>
    </row>
    <row r="346" spans="1:12" s="251" customFormat="1" ht="12" customHeight="1">
      <c r="A346" s="252"/>
      <c r="B346" s="258">
        <f>SCORE_F!$B$67</f>
      </c>
      <c r="C346" s="206"/>
      <c r="D346" s="259"/>
      <c r="E346" s="206"/>
      <c r="F346" s="262">
        <f>SCORE_F!$H$99</f>
        <v>0</v>
      </c>
      <c r="G346" s="206"/>
      <c r="H346" s="259"/>
      <c r="I346" s="206"/>
      <c r="J346" s="259"/>
      <c r="K346" s="206"/>
      <c r="L346" s="206"/>
    </row>
    <row r="347" spans="1:12" s="251" customFormat="1" ht="12" customHeight="1">
      <c r="A347" s="252"/>
      <c r="B347" s="259">
        <f>SCORE_F!$A$67</f>
        <v>0</v>
      </c>
      <c r="C347" s="206"/>
      <c r="D347" s="260">
        <f>SCORE_F!$I$67</f>
      </c>
      <c r="E347" s="206"/>
      <c r="F347" s="261"/>
      <c r="G347" s="206"/>
      <c r="H347" s="259"/>
      <c r="I347" s="206"/>
      <c r="J347" s="259"/>
      <c r="K347" s="206"/>
      <c r="L347" s="206"/>
    </row>
    <row r="348" spans="1:12" s="251" customFormat="1" ht="12" customHeight="1">
      <c r="A348" s="252"/>
      <c r="B348" s="260">
        <f>SCORE_F!$D$67</f>
      </c>
      <c r="C348" s="206"/>
      <c r="D348" s="262">
        <f>SCORE_F!$H$67</f>
        <v>0</v>
      </c>
      <c r="E348" s="206"/>
      <c r="F348" s="261"/>
      <c r="G348" s="206"/>
      <c r="H348" s="259"/>
      <c r="I348" s="206"/>
      <c r="J348" s="259"/>
      <c r="K348" s="206"/>
      <c r="L348" s="206"/>
    </row>
    <row r="349" spans="1:12" s="251" customFormat="1" ht="12" customHeight="1">
      <c r="A349" s="252"/>
      <c r="B349" s="262"/>
      <c r="C349" s="206"/>
      <c r="D349" s="261"/>
      <c r="E349" s="206"/>
      <c r="F349" s="261"/>
      <c r="G349" s="206"/>
      <c r="H349" s="259">
        <f>SCORE_F!$A$195</f>
        <v>0</v>
      </c>
      <c r="I349" s="206"/>
      <c r="J349" s="259"/>
      <c r="K349" s="206"/>
      <c r="L349" s="206"/>
    </row>
    <row r="350" spans="1:12" s="251" customFormat="1" ht="12" customHeight="1">
      <c r="A350" s="252"/>
      <c r="B350" s="258">
        <f>SCORE_F!$B$68</f>
      </c>
      <c r="C350" s="206"/>
      <c r="D350" s="261"/>
      <c r="E350" s="206"/>
      <c r="F350" s="261"/>
      <c r="G350" s="206"/>
      <c r="H350" s="259"/>
      <c r="I350" s="206"/>
      <c r="J350" s="260">
        <f>SCORE_F!$I$195</f>
      </c>
      <c r="K350" s="206"/>
      <c r="L350" s="206"/>
    </row>
    <row r="351" spans="1:12" s="251" customFormat="1" ht="12" customHeight="1">
      <c r="A351" s="252"/>
      <c r="B351" s="259">
        <f>SCORE_F!$A$68</f>
        <v>0</v>
      </c>
      <c r="C351" s="206"/>
      <c r="D351" s="258">
        <f>SCORE_F!$I$68</f>
      </c>
      <c r="E351" s="206"/>
      <c r="F351" s="261"/>
      <c r="G351" s="206"/>
      <c r="H351" s="259"/>
      <c r="I351" s="206"/>
      <c r="J351" s="223">
        <f>SCORE_F!$H$195</f>
        <v>0</v>
      </c>
      <c r="K351" s="206"/>
      <c r="L351" s="206"/>
    </row>
    <row r="352" spans="1:12" s="251" customFormat="1" ht="12" customHeight="1">
      <c r="A352" s="252"/>
      <c r="B352" s="260">
        <f>SCORE_F!$D$68</f>
      </c>
      <c r="C352" s="206"/>
      <c r="D352" s="259">
        <f>SCORE_F!$H$68</f>
        <v>0</v>
      </c>
      <c r="E352" s="206"/>
      <c r="F352" s="261"/>
      <c r="G352" s="206"/>
      <c r="H352" s="259"/>
      <c r="I352" s="206"/>
      <c r="J352" s="206"/>
      <c r="K352" s="206"/>
      <c r="L352" s="206"/>
    </row>
    <row r="353" spans="1:12" s="251" customFormat="1" ht="12" customHeight="1">
      <c r="A353" s="252"/>
      <c r="B353" s="262"/>
      <c r="C353" s="206"/>
      <c r="D353" s="259">
        <f>SCORE_F!$A$100</f>
        <v>0</v>
      </c>
      <c r="E353" s="206"/>
      <c r="F353" s="258">
        <f>SCORE_F!$I$100</f>
      </c>
      <c r="G353" s="206"/>
      <c r="H353" s="259"/>
      <c r="I353" s="206"/>
      <c r="J353" s="206"/>
      <c r="K353" s="206"/>
      <c r="L353" s="206"/>
    </row>
    <row r="354" spans="1:12" s="251" customFormat="1" ht="12" customHeight="1">
      <c r="A354" s="252"/>
      <c r="B354" s="258">
        <f>SCORE_F!$B$69</f>
      </c>
      <c r="C354" s="206"/>
      <c r="D354" s="259"/>
      <c r="E354" s="206"/>
      <c r="F354" s="259">
        <f>SCORE_F!$H$100</f>
        <v>0</v>
      </c>
      <c r="G354" s="206"/>
      <c r="H354" s="259"/>
      <c r="I354" s="206"/>
      <c r="J354" s="206"/>
      <c r="K354" s="206"/>
      <c r="L354" s="206"/>
    </row>
    <row r="355" spans="1:12" s="251" customFormat="1" ht="12" customHeight="1">
      <c r="A355" s="252"/>
      <c r="B355" s="259">
        <f>SCORE_F!$A$69</f>
        <v>0</v>
      </c>
      <c r="C355" s="206"/>
      <c r="D355" s="260">
        <f>SCORE_F!$I$69</f>
      </c>
      <c r="E355" s="206"/>
      <c r="F355" s="259"/>
      <c r="G355" s="206"/>
      <c r="H355" s="259"/>
      <c r="I355" s="206"/>
      <c r="J355" s="206"/>
      <c r="K355" s="206"/>
      <c r="L355" s="206"/>
    </row>
    <row r="356" spans="1:12" s="251" customFormat="1" ht="12" customHeight="1">
      <c r="A356" s="252"/>
      <c r="B356" s="260">
        <f>SCORE_F!$D$69</f>
      </c>
      <c r="C356" s="206"/>
      <c r="D356" s="262">
        <f>SCORE_F!$H$69</f>
        <v>0</v>
      </c>
      <c r="E356" s="206"/>
      <c r="F356" s="259"/>
      <c r="G356" s="206"/>
      <c r="H356" s="259"/>
      <c r="I356" s="206"/>
      <c r="J356" s="206"/>
      <c r="K356" s="206"/>
      <c r="L356" s="206"/>
    </row>
    <row r="357" spans="1:12" s="251" customFormat="1" ht="12" customHeight="1">
      <c r="A357" s="252"/>
      <c r="B357" s="262"/>
      <c r="C357" s="206"/>
      <c r="D357" s="261"/>
      <c r="E357" s="206"/>
      <c r="F357" s="259">
        <f>SCORE_F!$A$141</f>
        <v>0</v>
      </c>
      <c r="G357" s="206"/>
      <c r="H357" s="259"/>
      <c r="I357" s="206"/>
      <c r="J357" s="206"/>
      <c r="K357" s="206"/>
      <c r="L357" s="206"/>
    </row>
    <row r="358" spans="1:12" s="251" customFormat="1" ht="12" customHeight="1">
      <c r="A358" s="252"/>
      <c r="B358" s="258">
        <f>SCORE_F!$B$70</f>
      </c>
      <c r="C358" s="206"/>
      <c r="D358" s="261"/>
      <c r="E358" s="206"/>
      <c r="F358" s="259"/>
      <c r="G358" s="206"/>
      <c r="H358" s="260">
        <f>SCORE_F!$I$141</f>
      </c>
      <c r="I358" s="206"/>
      <c r="J358" s="206"/>
      <c r="K358" s="206"/>
      <c r="L358" s="206"/>
    </row>
    <row r="359" spans="1:12" s="251" customFormat="1" ht="12" customHeight="1">
      <c r="A359" s="252"/>
      <c r="B359" s="259">
        <f>SCORE_F!$A$70</f>
        <v>0</v>
      </c>
      <c r="C359" s="206"/>
      <c r="D359" s="258">
        <f>SCORE_F!$I$70</f>
      </c>
      <c r="E359" s="206"/>
      <c r="F359" s="259"/>
      <c r="G359" s="206"/>
      <c r="H359" s="223">
        <f>SCORE_F!$H$141</f>
        <v>0</v>
      </c>
      <c r="I359" s="206"/>
      <c r="J359" s="206"/>
      <c r="K359" s="206"/>
      <c r="L359" s="206"/>
    </row>
    <row r="360" spans="1:12" s="251" customFormat="1" ht="12" customHeight="1">
      <c r="A360" s="252"/>
      <c r="B360" s="260">
        <f>SCORE_F!$D$70</f>
      </c>
      <c r="C360" s="206"/>
      <c r="D360" s="259">
        <f>SCORE_F!$H$70</f>
        <v>0</v>
      </c>
      <c r="E360" s="206"/>
      <c r="F360" s="259"/>
      <c r="G360" s="206"/>
      <c r="H360" s="223"/>
      <c r="I360" s="206"/>
      <c r="J360" s="206"/>
      <c r="K360" s="206"/>
      <c r="L360" s="206"/>
    </row>
    <row r="361" spans="1:12" s="251" customFormat="1" ht="12" customHeight="1">
      <c r="A361" s="252"/>
      <c r="B361" s="262"/>
      <c r="C361" s="206"/>
      <c r="D361" s="259">
        <f>SCORE_F!$A$101</f>
        <v>0</v>
      </c>
      <c r="E361" s="206"/>
      <c r="F361" s="260">
        <f>SCORE_F!$I$101</f>
      </c>
      <c r="G361" s="206"/>
      <c r="H361" s="206"/>
      <c r="I361" s="206"/>
      <c r="J361" s="206"/>
      <c r="K361" s="206"/>
      <c r="L361" s="206"/>
    </row>
    <row r="362" spans="1:12" s="251" customFormat="1" ht="12" customHeight="1">
      <c r="A362" s="252"/>
      <c r="B362" s="258">
        <f>SCORE_F!$B$71</f>
      </c>
      <c r="C362" s="206"/>
      <c r="D362" s="259"/>
      <c r="E362" s="206"/>
      <c r="F362" s="223">
        <f>SCORE_F!$H$101</f>
        <v>0</v>
      </c>
      <c r="G362" s="206"/>
      <c r="H362" s="206"/>
      <c r="I362" s="206"/>
      <c r="J362" s="206"/>
      <c r="K362" s="206"/>
      <c r="L362" s="206"/>
    </row>
    <row r="363" spans="1:12" s="251" customFormat="1" ht="12" customHeight="1">
      <c r="A363" s="252"/>
      <c r="B363" s="259">
        <f>SCORE_F!$A$71</f>
        <v>0</v>
      </c>
      <c r="C363" s="206"/>
      <c r="D363" s="260">
        <f>SCORE_F!$I$71</f>
      </c>
      <c r="E363" s="206"/>
      <c r="F363" s="206"/>
      <c r="G363" s="206"/>
      <c r="H363" s="206"/>
      <c r="I363" s="206"/>
      <c r="J363" s="206"/>
      <c r="K363" s="206"/>
      <c r="L363" s="206"/>
    </row>
    <row r="364" spans="1:12" s="251" customFormat="1" ht="12" customHeight="1">
      <c r="A364" s="252"/>
      <c r="B364" s="260">
        <f>SCORE_F!$D$71</f>
      </c>
      <c r="C364" s="206"/>
      <c r="D364" s="223">
        <f>SCORE_F!$H$71</f>
        <v>0</v>
      </c>
      <c r="E364" s="206"/>
      <c r="F364" s="206"/>
      <c r="G364" s="206"/>
      <c r="H364" s="206"/>
      <c r="I364" s="206"/>
      <c r="J364" s="206"/>
      <c r="K364" s="206"/>
      <c r="L364" s="206"/>
    </row>
    <row r="365" spans="1:12" s="251" customFormat="1" ht="12" customHeight="1">
      <c r="A365" s="252"/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</row>
    <row r="366" spans="2:10" ht="12" customHeight="1">
      <c r="B366" s="214"/>
      <c r="C366" s="213"/>
      <c r="D366" s="213"/>
      <c r="E366" s="213"/>
      <c r="F366" s="215" t="s">
        <v>93</v>
      </c>
      <c r="G366" s="215"/>
      <c r="H366" s="215"/>
      <c r="I366" s="215"/>
      <c r="J366" s="219"/>
    </row>
    <row r="367" spans="2:10" ht="12" customHeight="1">
      <c r="B367" s="220" t="s">
        <v>42</v>
      </c>
      <c r="H367" s="210"/>
      <c r="I367" s="210"/>
      <c r="J367" s="210"/>
    </row>
    <row r="369" ht="12" customHeight="1">
      <c r="B369" s="258">
        <f>SCORE_F!$B$277</f>
      </c>
    </row>
    <row r="370" spans="2:4" ht="12" customHeight="1">
      <c r="B370" s="259">
        <f>SCORE_F!$A$277</f>
        <v>0</v>
      </c>
      <c r="D370" s="206">
        <f>SCORE_F!$I$277</f>
      </c>
    </row>
    <row r="371" spans="2:4" ht="12" customHeight="1">
      <c r="B371" s="260">
        <f>SCORE_F!$D$277</f>
      </c>
      <c r="D371" s="206">
        <f>SCORE_F!$H$277</f>
        <v>0</v>
      </c>
    </row>
    <row r="372" spans="2:4" ht="12" customHeight="1">
      <c r="B372" s="223"/>
      <c r="D372" s="224" t="s">
        <v>46</v>
      </c>
    </row>
    <row r="373" spans="2:4" ht="12" customHeight="1">
      <c r="B373" s="223"/>
      <c r="D373" s="210"/>
    </row>
    <row r="375" ht="12" customHeight="1">
      <c r="B375" s="220" t="s">
        <v>48</v>
      </c>
    </row>
    <row r="377" ht="12" customHeight="1">
      <c r="B377" s="258">
        <f>SCORE_F!$B$198</f>
      </c>
    </row>
    <row r="378" spans="2:4" ht="12" customHeight="1">
      <c r="B378" s="259">
        <f>SCORE_F!$A$198</f>
        <v>0</v>
      </c>
      <c r="D378" s="258">
        <f>SCORE_F!$I$198</f>
      </c>
    </row>
    <row r="379" spans="2:4" ht="12" customHeight="1">
      <c r="B379" s="260">
        <f>SCORE_F!$D$198</f>
      </c>
      <c r="D379" s="259">
        <f>SCORE_F!$H$198</f>
        <v>0</v>
      </c>
    </row>
    <row r="380" spans="2:6" ht="12" customHeight="1">
      <c r="B380" s="261"/>
      <c r="D380" s="259">
        <f>SCORE_F!$A$280</f>
        <v>0</v>
      </c>
      <c r="F380" s="206">
        <f>SCORE_F!$I$280</f>
      </c>
    </row>
    <row r="381" spans="2:6" ht="12" customHeight="1">
      <c r="B381" s="258">
        <f>SCORE_F!$B$199</f>
      </c>
      <c r="D381" s="259"/>
      <c r="F381" s="206">
        <f>SCORE_F!$H$280</f>
        <v>0</v>
      </c>
    </row>
    <row r="382" spans="2:6" ht="12" customHeight="1">
      <c r="B382" s="259">
        <f>SCORE_F!$A$199</f>
        <v>0</v>
      </c>
      <c r="D382" s="260">
        <f>SCORE_F!$I$199</f>
      </c>
      <c r="F382" s="224" t="s">
        <v>52</v>
      </c>
    </row>
    <row r="383" spans="2:4" ht="12" customHeight="1">
      <c r="B383" s="260">
        <f>SCORE_F!$D$199</f>
      </c>
      <c r="D383" s="223">
        <f>SCORE_F!$H$199</f>
        <v>0</v>
      </c>
    </row>
    <row r="384" spans="2:4" ht="12" customHeight="1">
      <c r="B384" s="223"/>
      <c r="D384" s="223"/>
    </row>
    <row r="385" spans="2:4" ht="12" customHeight="1">
      <c r="B385" s="220" t="s">
        <v>55</v>
      </c>
      <c r="D385" s="223"/>
    </row>
    <row r="387" ht="12" customHeight="1">
      <c r="B387" s="258">
        <f>SCORE_F!$B$283</f>
      </c>
    </row>
    <row r="388" spans="2:4" ht="12" customHeight="1">
      <c r="B388" s="259">
        <f>SCORE_F!$A$283</f>
        <v>0</v>
      </c>
      <c r="D388" s="206">
        <f>SCORE_F!$I$283</f>
      </c>
    </row>
    <row r="389" spans="2:4" ht="12" customHeight="1">
      <c r="B389" s="260">
        <f>SCORE_F!$D$283</f>
      </c>
      <c r="D389" s="206">
        <f>SCORE_F!$H$283</f>
        <v>0</v>
      </c>
    </row>
    <row r="390" spans="2:4" ht="12" customHeight="1">
      <c r="B390" s="223"/>
      <c r="D390" s="224" t="s">
        <v>60</v>
      </c>
    </row>
    <row r="391" spans="2:4" ht="12" customHeight="1">
      <c r="B391" s="223"/>
      <c r="D391" s="210"/>
    </row>
    <row r="392" ht="12" customHeight="1">
      <c r="B392" s="220" t="s">
        <v>62</v>
      </c>
    </row>
    <row r="394" ht="12" customHeight="1">
      <c r="B394" s="258">
        <f>SCORE_F!$B$144</f>
      </c>
    </row>
    <row r="395" spans="2:4" ht="12" customHeight="1">
      <c r="B395" s="259">
        <f>SCORE_F!$A$144</f>
        <v>0</v>
      </c>
      <c r="D395" s="258">
        <f>SCORE_F!$I$144</f>
      </c>
    </row>
    <row r="396" spans="2:4" ht="12" customHeight="1">
      <c r="B396" s="260">
        <f>SCORE_F!$D$144</f>
      </c>
      <c r="D396" s="259">
        <f>SCORE_F!$H$144</f>
        <v>0</v>
      </c>
    </row>
    <row r="397" spans="2:6" ht="12" customHeight="1">
      <c r="B397" s="261"/>
      <c r="D397" s="259">
        <f>SCORE_F!$A$202</f>
        <v>0</v>
      </c>
      <c r="F397" s="258">
        <f>SCORE_F!$I$202</f>
      </c>
    </row>
    <row r="398" spans="2:6" ht="12" customHeight="1">
      <c r="B398" s="258">
        <f>SCORE_F!$B$145</f>
      </c>
      <c r="D398" s="259"/>
      <c r="F398" s="259">
        <f>SCORE_F!$H$202</f>
        <v>0</v>
      </c>
    </row>
    <row r="399" spans="2:6" ht="12" customHeight="1">
      <c r="B399" s="259">
        <f>SCORE_F!$A$145</f>
        <v>0</v>
      </c>
      <c r="D399" s="260">
        <f>SCORE_F!$I$145</f>
      </c>
      <c r="F399" s="259"/>
    </row>
    <row r="400" spans="2:6" ht="12" customHeight="1">
      <c r="B400" s="260">
        <f>SCORE_F!$D$145</f>
      </c>
      <c r="D400" s="262">
        <f>SCORE_F!$H$145</f>
        <v>0</v>
      </c>
      <c r="F400" s="259"/>
    </row>
    <row r="401" spans="2:8" ht="12" customHeight="1">
      <c r="B401" s="261"/>
      <c r="D401" s="261"/>
      <c r="F401" s="259">
        <f>SCORE_F!$A$286</f>
        <v>0</v>
      </c>
      <c r="H401" s="206">
        <f>SCORE_F!$I$286</f>
      </c>
    </row>
    <row r="402" spans="2:8" ht="12" customHeight="1">
      <c r="B402" s="258">
        <f>SCORE_F!$B$146</f>
      </c>
      <c r="D402" s="261"/>
      <c r="F402" s="259"/>
      <c r="H402" s="206">
        <f>SCORE_F!$H$286</f>
        <v>0</v>
      </c>
    </row>
    <row r="403" spans="2:8" ht="12" customHeight="1">
      <c r="B403" s="259">
        <f>SCORE_F!$A$146</f>
        <v>0</v>
      </c>
      <c r="D403" s="258">
        <f>SCORE_F!$I$146</f>
      </c>
      <c r="F403" s="259"/>
      <c r="H403" s="224" t="s">
        <v>72</v>
      </c>
    </row>
    <row r="404" spans="2:6" ht="12" customHeight="1">
      <c r="B404" s="260">
        <f>SCORE_F!$D$146</f>
      </c>
      <c r="D404" s="259">
        <f>SCORE_F!$H$146</f>
        <v>0</v>
      </c>
      <c r="F404" s="259"/>
    </row>
    <row r="405" spans="2:6" ht="12" customHeight="1">
      <c r="B405" s="261"/>
      <c r="D405" s="259">
        <f>SCORE_F!$A$203</f>
        <v>0</v>
      </c>
      <c r="F405" s="260">
        <f>SCORE_F!$I$203</f>
      </c>
    </row>
    <row r="406" spans="2:6" ht="12" customHeight="1">
      <c r="B406" s="258">
        <f>SCORE_F!$B$147</f>
      </c>
      <c r="D406" s="259"/>
      <c r="F406" s="223">
        <f>SCORE_F!$H$203</f>
        <v>0</v>
      </c>
    </row>
    <row r="407" spans="2:4" ht="12" customHeight="1">
      <c r="B407" s="259">
        <f>SCORE_F!$A$147</f>
        <v>0</v>
      </c>
      <c r="D407" s="260">
        <f>SCORE_F!$I$147</f>
      </c>
    </row>
    <row r="408" spans="2:4" ht="12" customHeight="1">
      <c r="B408" s="260">
        <f>SCORE_F!$D$147</f>
      </c>
      <c r="D408" s="223">
        <f>SCORE_F!$H$147</f>
        <v>0</v>
      </c>
    </row>
    <row r="409" ht="12" customHeight="1">
      <c r="B409" s="223"/>
    </row>
    <row r="410" ht="15" customHeight="1">
      <c r="B410" s="220" t="s">
        <v>76</v>
      </c>
    </row>
    <row r="412" ht="12" customHeight="1">
      <c r="B412" s="258">
        <f>SCORE_F!$B$289</f>
      </c>
    </row>
    <row r="413" spans="2:4" ht="12" customHeight="1">
      <c r="B413" s="259">
        <f>SCORE_F!$A$289</f>
        <v>0</v>
      </c>
      <c r="D413" s="206">
        <f>SCORE_F!$I$289</f>
      </c>
    </row>
    <row r="414" spans="2:4" ht="12" customHeight="1">
      <c r="B414" s="260">
        <f>SCORE_F!$D$289</f>
      </c>
      <c r="D414" s="206">
        <f>SCORE_F!$H$289</f>
        <v>0</v>
      </c>
    </row>
    <row r="415" ht="12" customHeight="1">
      <c r="B415" s="223"/>
    </row>
    <row r="416" spans="2:4" ht="12" customHeight="1">
      <c r="B416" s="220" t="s">
        <v>80</v>
      </c>
      <c r="D416" s="210"/>
    </row>
    <row r="417" ht="12" customHeight="1">
      <c r="D417" s="210"/>
    </row>
    <row r="418" ht="12" customHeight="1">
      <c r="B418" s="258">
        <f>SCORE_F!$B$206</f>
      </c>
    </row>
    <row r="419" spans="2:4" ht="12" customHeight="1">
      <c r="B419" s="259">
        <f>SCORE_F!$A$206</f>
        <v>0</v>
      </c>
      <c r="D419" s="258">
        <f>SCORE_F!$I$206</f>
      </c>
    </row>
    <row r="420" spans="2:4" ht="12" customHeight="1">
      <c r="B420" s="260">
        <f>SCORE_F!$D$206</f>
      </c>
      <c r="D420" s="259">
        <f>SCORE_F!$H$206</f>
        <v>0</v>
      </c>
    </row>
    <row r="421" spans="2:6" ht="12" customHeight="1">
      <c r="B421" s="261"/>
      <c r="D421" s="259">
        <f>SCORE_F!$A$292</f>
        <v>0</v>
      </c>
      <c r="F421" s="206">
        <f>SCORE_F!$I$292</f>
      </c>
    </row>
    <row r="422" spans="2:6" ht="12" customHeight="1">
      <c r="B422" s="258">
        <f>SCORE_F!$B$207</f>
      </c>
      <c r="D422" s="259"/>
      <c r="F422" s="206">
        <f>SCORE_F!$H$292</f>
        <v>0</v>
      </c>
    </row>
    <row r="423" spans="2:6" ht="12" customHeight="1">
      <c r="B423" s="259">
        <f>SCORE_F!$A$207</f>
        <v>0</v>
      </c>
      <c r="D423" s="260">
        <f>SCORE_F!$I$207</f>
      </c>
      <c r="F423" s="224" t="s">
        <v>84</v>
      </c>
    </row>
    <row r="424" spans="2:4" ht="12" customHeight="1">
      <c r="B424" s="260">
        <f>SCORE_F!$D$207</f>
      </c>
      <c r="D424" s="223">
        <f>SCORE_F!$H$207</f>
        <v>0</v>
      </c>
    </row>
    <row r="425" spans="2:4" ht="12" customHeight="1">
      <c r="B425" s="223"/>
      <c r="D425" s="223"/>
    </row>
    <row r="426" spans="2:4" ht="12" customHeight="1">
      <c r="B426" s="220" t="s">
        <v>87</v>
      </c>
      <c r="D426" s="223"/>
    </row>
    <row r="427" ht="12" customHeight="1">
      <c r="B427" s="223"/>
    </row>
    <row r="428" ht="12" customHeight="1">
      <c r="B428" s="258">
        <f>SCORE_F!$B$295</f>
      </c>
    </row>
    <row r="429" spans="2:4" ht="12" customHeight="1">
      <c r="B429" s="259">
        <f>SCORE_F!$A$295</f>
        <v>0</v>
      </c>
      <c r="D429" s="206">
        <f>SCORE_F!$I$295</f>
      </c>
    </row>
    <row r="430" spans="2:4" ht="12" customHeight="1">
      <c r="B430" s="260">
        <f>SCORE_F!$D$295</f>
      </c>
      <c r="D430" s="206">
        <f>SCORE_F!$H$295</f>
        <v>0</v>
      </c>
    </row>
    <row r="431" spans="2:4" ht="12" customHeight="1">
      <c r="B431" s="223"/>
      <c r="D431" s="210"/>
    </row>
    <row r="433" spans="2:10" ht="12" customHeight="1">
      <c r="B433" s="214"/>
      <c r="C433" s="213"/>
      <c r="D433" s="213"/>
      <c r="E433" s="213"/>
      <c r="F433" s="215" t="s">
        <v>94</v>
      </c>
      <c r="G433" s="215"/>
      <c r="H433" s="215"/>
      <c r="I433" s="215"/>
      <c r="J433" s="219"/>
    </row>
    <row r="434" spans="2:10" ht="12" customHeight="1">
      <c r="B434" s="220" t="s">
        <v>43</v>
      </c>
      <c r="H434" s="210"/>
      <c r="I434" s="210"/>
      <c r="J434" s="210"/>
    </row>
    <row r="436" ht="12" customHeight="1">
      <c r="B436" s="258">
        <f>SCORE_F!$B$104</f>
      </c>
    </row>
    <row r="437" spans="2:4" ht="12" customHeight="1">
      <c r="B437" s="259">
        <f>SCORE_F!$A$104</f>
        <v>0</v>
      </c>
      <c r="D437" s="258">
        <f>SCORE_F!$I$104</f>
      </c>
    </row>
    <row r="438" spans="2:4" ht="12" customHeight="1">
      <c r="B438" s="260">
        <f>SCORE_F!$D$104</f>
      </c>
      <c r="D438" s="259">
        <f>SCORE_F!$H$104</f>
        <v>0</v>
      </c>
    </row>
    <row r="439" spans="2:4" ht="12" customHeight="1">
      <c r="B439" s="261"/>
      <c r="D439" s="259">
        <f>SCORE_F!$A$150</f>
        <v>0</v>
      </c>
    </row>
    <row r="440" spans="2:6" ht="12" customHeight="1">
      <c r="B440" s="258">
        <f>SCORE_F!$B$105</f>
      </c>
      <c r="D440" s="259"/>
      <c r="F440" s="258">
        <f>SCORE_F!$I$150</f>
      </c>
    </row>
    <row r="441" spans="2:6" ht="12" customHeight="1">
      <c r="B441" s="259">
        <f>SCORE_F!$A$105</f>
        <v>0</v>
      </c>
      <c r="D441" s="260">
        <f>SCORE_F!$I$105</f>
      </c>
      <c r="F441" s="259">
        <f>SCORE_F!$H$150</f>
        <v>0</v>
      </c>
    </row>
    <row r="442" spans="2:6" ht="12" customHeight="1">
      <c r="B442" s="260">
        <f>SCORE_F!$D$105</f>
      </c>
      <c r="D442" s="262">
        <f>SCORE_F!$H$105</f>
        <v>0</v>
      </c>
      <c r="F442" s="259"/>
    </row>
    <row r="443" spans="2:6" ht="12" customHeight="1">
      <c r="B443" s="261"/>
      <c r="D443" s="261"/>
      <c r="F443" s="259"/>
    </row>
    <row r="444" spans="2:8" ht="12" customHeight="1">
      <c r="B444" s="258">
        <f>SCORE_F!$B$106</f>
      </c>
      <c r="D444" s="261"/>
      <c r="F444" s="259">
        <f>SCORE_F!$A$210</f>
        <v>0</v>
      </c>
      <c r="H444" s="258">
        <f>SCORE_F!$I$210</f>
      </c>
    </row>
    <row r="445" spans="2:8" ht="12" customHeight="1">
      <c r="B445" s="259">
        <f>SCORE_F!$A$106</f>
        <v>0</v>
      </c>
      <c r="D445" s="258">
        <f>SCORE_F!$I$106</f>
      </c>
      <c r="F445" s="259"/>
      <c r="H445" s="259">
        <f>SCORE_F!$H$210</f>
        <v>0</v>
      </c>
    </row>
    <row r="446" spans="2:8" ht="12" customHeight="1">
      <c r="B446" s="260">
        <f>SCORE_F!$D$106</f>
      </c>
      <c r="D446" s="259">
        <f>SCORE_F!$H$106</f>
        <v>0</v>
      </c>
      <c r="F446" s="259"/>
      <c r="H446" s="259"/>
    </row>
    <row r="447" spans="2:8" ht="12" customHeight="1">
      <c r="B447" s="261"/>
      <c r="D447" s="259">
        <f>SCORE_F!$A$151</f>
        <v>0</v>
      </c>
      <c r="F447" s="259"/>
      <c r="H447" s="259"/>
    </row>
    <row r="448" spans="2:8" ht="12" customHeight="1">
      <c r="B448" s="258">
        <f>SCORE_F!$B$107</f>
      </c>
      <c r="D448" s="259"/>
      <c r="F448" s="260">
        <f>SCORE_F!$I$151</f>
      </c>
      <c r="H448" s="259"/>
    </row>
    <row r="449" spans="2:8" ht="12" customHeight="1">
      <c r="B449" s="259">
        <f>SCORE_F!$A$107</f>
        <v>0</v>
      </c>
      <c r="D449" s="260">
        <f>SCORE_F!$I$107</f>
      </c>
      <c r="F449" s="262">
        <f>SCORE_F!$H$151</f>
        <v>0</v>
      </c>
      <c r="H449" s="259"/>
    </row>
    <row r="450" spans="2:8" ht="12" customHeight="1">
      <c r="B450" s="260">
        <f>SCORE_F!$D$107</f>
      </c>
      <c r="D450" s="262">
        <f>SCORE_F!$H$107</f>
        <v>0</v>
      </c>
      <c r="F450" s="261"/>
      <c r="H450" s="259"/>
    </row>
    <row r="451" spans="2:8" ht="12" customHeight="1">
      <c r="B451" s="261"/>
      <c r="D451" s="261"/>
      <c r="F451" s="261"/>
      <c r="H451" s="259"/>
    </row>
    <row r="452" spans="2:10" ht="12" customHeight="1">
      <c r="B452" s="258">
        <f>SCORE_F!$B$108</f>
      </c>
      <c r="D452" s="261"/>
      <c r="F452" s="261"/>
      <c r="H452" s="259">
        <f>SCORE_F!$A$298</f>
        <v>0</v>
      </c>
      <c r="J452" s="206">
        <f>SCORE_F!$I$298</f>
      </c>
    </row>
    <row r="453" spans="2:10" ht="12" customHeight="1">
      <c r="B453" s="259">
        <f>SCORE_F!$A$108</f>
        <v>0</v>
      </c>
      <c r="D453" s="258">
        <f>SCORE_F!$I$108</f>
      </c>
      <c r="F453" s="261"/>
      <c r="H453" s="259"/>
      <c r="J453" s="206">
        <f>SCORE_F!$H$298</f>
        <v>0</v>
      </c>
    </row>
    <row r="454" spans="2:10" ht="12" customHeight="1">
      <c r="B454" s="260">
        <f>SCORE_F!$D$108</f>
      </c>
      <c r="D454" s="259">
        <f>SCORE_F!$H$108</f>
        <v>0</v>
      </c>
      <c r="F454" s="261"/>
      <c r="H454" s="259"/>
      <c r="J454" s="224" t="s">
        <v>58</v>
      </c>
    </row>
    <row r="455" spans="2:8" ht="12" customHeight="1">
      <c r="B455" s="261"/>
      <c r="D455" s="259">
        <f>SCORE_F!$A$152</f>
        <v>0</v>
      </c>
      <c r="F455" s="261"/>
      <c r="H455" s="259"/>
    </row>
    <row r="456" spans="2:8" ht="12" customHeight="1">
      <c r="B456" s="258">
        <f>SCORE_F!$B$109</f>
      </c>
      <c r="D456" s="259"/>
      <c r="F456" s="258">
        <f>SCORE_F!$I$152</f>
      </c>
      <c r="H456" s="259"/>
    </row>
    <row r="457" spans="2:8" ht="12" customHeight="1">
      <c r="B457" s="259">
        <f>SCORE_F!$A$109</f>
        <v>0</v>
      </c>
      <c r="D457" s="260">
        <f>SCORE_F!$I$109</f>
      </c>
      <c r="F457" s="259">
        <f>SCORE_F!$H$152</f>
        <v>0</v>
      </c>
      <c r="H457" s="259"/>
    </row>
    <row r="458" spans="2:8" ht="12" customHeight="1">
      <c r="B458" s="260">
        <f>SCORE_F!$D$109</f>
      </c>
      <c r="D458" s="262">
        <f>SCORE_F!$H$109</f>
        <v>0</v>
      </c>
      <c r="F458" s="259"/>
      <c r="H458" s="259"/>
    </row>
    <row r="459" spans="2:8" ht="12" customHeight="1">
      <c r="B459" s="261"/>
      <c r="D459" s="261"/>
      <c r="F459" s="259"/>
      <c r="H459" s="259"/>
    </row>
    <row r="460" spans="2:8" ht="12" customHeight="1">
      <c r="B460" s="258">
        <f>SCORE_F!$B$110</f>
      </c>
      <c r="D460" s="261"/>
      <c r="F460" s="259">
        <f>SCORE_F!$A$211</f>
        <v>0</v>
      </c>
      <c r="H460" s="259"/>
    </row>
    <row r="461" spans="2:8" ht="12" customHeight="1">
      <c r="B461" s="259">
        <f>SCORE_F!$A$110</f>
        <v>0</v>
      </c>
      <c r="D461" s="258">
        <f>SCORE_F!$I$110</f>
      </c>
      <c r="F461" s="259"/>
      <c r="H461" s="260">
        <f>SCORE_F!$I$111</f>
      </c>
    </row>
    <row r="462" spans="2:8" ht="15" customHeight="1">
      <c r="B462" s="260">
        <f>SCORE_F!$D$110</f>
      </c>
      <c r="D462" s="259">
        <f>SCORE_F!$H$110</f>
        <v>0</v>
      </c>
      <c r="F462" s="259"/>
      <c r="H462" s="223">
        <f>SCORE_F!$H$111</f>
        <v>0</v>
      </c>
    </row>
    <row r="463" spans="2:6" ht="12" customHeight="1">
      <c r="B463" s="261"/>
      <c r="D463" s="259">
        <f>SCORE_F!$A$153</f>
        <v>0</v>
      </c>
      <c r="F463" s="259"/>
    </row>
    <row r="464" spans="2:6" ht="12" customHeight="1">
      <c r="B464" s="258">
        <f>SCORE_F!$B$111</f>
      </c>
      <c r="D464" s="259"/>
      <c r="F464" s="260">
        <f>SCORE_F!$I$153</f>
      </c>
    </row>
    <row r="465" spans="2:6" ht="12" customHeight="1">
      <c r="B465" s="259">
        <f>SCORE_F!$A$111</f>
        <v>0</v>
      </c>
      <c r="D465" s="260">
        <f>SCORE_F!$I$111</f>
      </c>
      <c r="F465" s="223">
        <f>SCORE_F!$H$153</f>
        <v>0</v>
      </c>
    </row>
    <row r="466" spans="2:4" ht="12" customHeight="1">
      <c r="B466" s="260">
        <f>SCORE_F!$D$111</f>
      </c>
      <c r="D466" s="223">
        <f>SCORE_F!$H$111</f>
        <v>0</v>
      </c>
    </row>
    <row r="467" spans="2:4" ht="12" customHeight="1">
      <c r="B467" s="223"/>
      <c r="D467" s="223"/>
    </row>
    <row r="468" spans="2:4" ht="12" customHeight="1">
      <c r="B468" s="220" t="s">
        <v>70</v>
      </c>
      <c r="D468" s="223"/>
    </row>
    <row r="470" ht="12" customHeight="1">
      <c r="B470" s="258">
        <f>SCORE_F!$B$301</f>
      </c>
    </row>
    <row r="471" spans="2:4" ht="12" customHeight="1">
      <c r="B471" s="259">
        <f>SCORE_F!$A$301</f>
        <v>0</v>
      </c>
      <c r="D471" s="206">
        <f>SCORE_F!$I$301</f>
      </c>
    </row>
    <row r="472" spans="2:4" ht="12" customHeight="1">
      <c r="B472" s="260">
        <f>SCORE_F!$D$301</f>
      </c>
      <c r="D472" s="206">
        <f>SCORE_F!$H$301</f>
        <v>0</v>
      </c>
    </row>
    <row r="473" spans="2:4" ht="12" customHeight="1">
      <c r="B473" s="223"/>
      <c r="D473" s="210"/>
    </row>
    <row r="474" spans="2:8" ht="12" customHeight="1">
      <c r="B474" s="209"/>
      <c r="C474" s="209"/>
      <c r="D474" s="209"/>
      <c r="E474" s="209"/>
      <c r="F474" s="209"/>
      <c r="G474" s="209"/>
      <c r="H474" s="209"/>
    </row>
    <row r="475" spans="2:8" ht="12" customHeight="1">
      <c r="B475" s="220" t="s">
        <v>75</v>
      </c>
      <c r="D475" s="210"/>
      <c r="E475" s="209"/>
      <c r="F475" s="209"/>
      <c r="G475" s="209"/>
      <c r="H475" s="209"/>
    </row>
    <row r="476" spans="2:4" ht="12" customHeight="1">
      <c r="B476" s="227"/>
      <c r="D476" s="210"/>
    </row>
    <row r="477" ht="12" customHeight="1">
      <c r="B477" s="258">
        <f>SCORE_F!$B$214</f>
      </c>
    </row>
    <row r="478" spans="2:4" ht="12" customHeight="1">
      <c r="B478" s="259">
        <f>SCORE_F!$A$214</f>
        <v>0</v>
      </c>
      <c r="D478" s="258">
        <f>SCORE_F!$I$214</f>
      </c>
    </row>
    <row r="479" spans="2:4" ht="12" customHeight="1">
      <c r="B479" s="260">
        <f>SCORE_F!$D$214</f>
      </c>
      <c r="D479" s="259">
        <f>SCORE_F!$H$214</f>
        <v>0</v>
      </c>
    </row>
    <row r="480" spans="2:6" ht="12" customHeight="1">
      <c r="B480" s="261"/>
      <c r="D480" s="259">
        <f>SCORE_F!$A$304</f>
        <v>0</v>
      </c>
      <c r="F480" s="206">
        <f>SCORE_F!$I$304</f>
      </c>
    </row>
    <row r="481" spans="2:6" ht="12" customHeight="1">
      <c r="B481" s="258">
        <f>SCORE_F!$B$215</f>
      </c>
      <c r="D481" s="259"/>
      <c r="F481" s="206">
        <f>SCORE_F!$H$304</f>
        <v>0</v>
      </c>
    </row>
    <row r="482" spans="2:6" ht="12" customHeight="1">
      <c r="B482" s="259">
        <f>SCORE_F!$A$215</f>
        <v>0</v>
      </c>
      <c r="D482" s="260">
        <f>SCORE_F!$I$215</f>
      </c>
      <c r="F482" s="224" t="s">
        <v>79</v>
      </c>
    </row>
    <row r="483" spans="2:4" ht="12" customHeight="1">
      <c r="B483" s="260">
        <f>SCORE_F!$D$215</f>
      </c>
      <c r="D483" s="223">
        <f>SCORE_F!$H$215</f>
        <v>0</v>
      </c>
    </row>
    <row r="484" spans="2:4" ht="12" customHeight="1">
      <c r="B484" s="223"/>
      <c r="D484" s="223"/>
    </row>
    <row r="485" spans="2:4" ht="12" customHeight="1">
      <c r="B485" s="220" t="s">
        <v>82</v>
      </c>
      <c r="D485" s="223"/>
    </row>
    <row r="487" spans="2:10" ht="12" customHeight="1">
      <c r="B487" s="258">
        <f>SCORE_F!$B$307</f>
      </c>
      <c r="I487" s="228"/>
      <c r="J487" s="229"/>
    </row>
    <row r="488" spans="2:6" ht="12" customHeight="1">
      <c r="B488" s="259">
        <f>SCORE_F!$A$307</f>
        <v>0</v>
      </c>
      <c r="D488" s="206">
        <f>SCORE_F!$I$307</f>
      </c>
      <c r="F488" s="210"/>
    </row>
    <row r="489" spans="2:4" ht="12" customHeight="1">
      <c r="B489" s="260">
        <f>SCORE_F!$D$307</f>
      </c>
      <c r="D489" s="206">
        <f>SCORE_F!$H$307</f>
        <v>0</v>
      </c>
    </row>
    <row r="490" spans="2:8" ht="12" customHeight="1">
      <c r="B490" s="209"/>
      <c r="C490" s="209"/>
      <c r="D490" s="209"/>
      <c r="E490" s="209"/>
      <c r="F490" s="209"/>
      <c r="G490" s="209"/>
      <c r="H490" s="209"/>
    </row>
    <row r="491" spans="2:8" ht="12" customHeight="1">
      <c r="B491" s="212"/>
      <c r="C491" s="212"/>
      <c r="D491" s="212"/>
      <c r="E491" s="215" t="s">
        <v>95</v>
      </c>
      <c r="F491" s="215"/>
      <c r="G491" s="215"/>
      <c r="H491" s="215"/>
    </row>
    <row r="492" spans="2:8" ht="12" customHeight="1">
      <c r="B492" s="209"/>
      <c r="C492" s="209"/>
      <c r="D492" s="209"/>
      <c r="E492" s="209"/>
      <c r="F492" s="209"/>
      <c r="G492" s="209"/>
      <c r="H492" s="209"/>
    </row>
    <row r="493" ht="12" customHeight="1">
      <c r="B493" s="220" t="s">
        <v>44</v>
      </c>
    </row>
    <row r="495" ht="12" customHeight="1">
      <c r="B495" s="258">
        <f>SCORE_F!$B$156</f>
      </c>
    </row>
    <row r="496" spans="2:4" s="206" customFormat="1" ht="12" customHeight="1">
      <c r="B496" s="259">
        <f>SCORE_F!$A$156</f>
        <v>0</v>
      </c>
      <c r="D496" s="258">
        <f>SCORE_F!$I$156</f>
      </c>
    </row>
    <row r="497" spans="2:4" s="206" customFormat="1" ht="12" customHeight="1">
      <c r="B497" s="260">
        <f>SCORE_F!$D$156</f>
      </c>
      <c r="D497" s="259">
        <f>SCORE_F!$H$156</f>
        <v>0</v>
      </c>
    </row>
    <row r="498" spans="2:4" s="206" customFormat="1" ht="12" customHeight="1">
      <c r="B498" s="261"/>
      <c r="D498" s="259">
        <f>SCORE_F!$A$218</f>
        <v>0</v>
      </c>
    </row>
    <row r="499" spans="2:6" s="206" customFormat="1" ht="12" customHeight="1">
      <c r="B499" s="258">
        <f>SCORE_F!$B$157</f>
      </c>
      <c r="D499" s="259"/>
      <c r="F499" s="258">
        <f>SCORE_F!$I$218</f>
      </c>
    </row>
    <row r="500" spans="2:6" s="206" customFormat="1" ht="12" customHeight="1">
      <c r="B500" s="259">
        <f>SCORE_F!$A$157</f>
        <v>0</v>
      </c>
      <c r="D500" s="260">
        <f>SCORE_F!$I$157</f>
      </c>
      <c r="F500" s="259">
        <f>SCORE_F!$H$218</f>
        <v>0</v>
      </c>
    </row>
    <row r="501" spans="2:6" s="206" customFormat="1" ht="12" customHeight="1">
      <c r="B501" s="260">
        <f>SCORE_F!$D$157</f>
      </c>
      <c r="D501" s="262">
        <f>SCORE_F!$H$157</f>
        <v>0</v>
      </c>
      <c r="F501" s="259"/>
    </row>
    <row r="502" spans="2:6" s="206" customFormat="1" ht="12" customHeight="1">
      <c r="B502" s="261"/>
      <c r="D502" s="261"/>
      <c r="F502" s="259"/>
    </row>
    <row r="503" spans="2:8" ht="12" customHeight="1">
      <c r="B503" s="258">
        <f>SCORE_F!$B$158</f>
      </c>
      <c r="D503" s="261"/>
      <c r="F503" s="259">
        <f>SCORE_F!$A$310</f>
        <v>0</v>
      </c>
      <c r="H503" s="206">
        <f>SCORE_F!$I$310</f>
      </c>
    </row>
    <row r="504" spans="2:8" ht="12" customHeight="1">
      <c r="B504" s="259">
        <f>SCORE_F!$A$158</f>
        <v>0</v>
      </c>
      <c r="D504" s="258">
        <f>SCORE_F!$I$158</f>
      </c>
      <c r="F504" s="259"/>
      <c r="H504" s="206">
        <f>SCORE_F!$H$310</f>
        <v>0</v>
      </c>
    </row>
    <row r="505" spans="2:8" ht="12" customHeight="1">
      <c r="B505" s="260">
        <f>SCORE_F!$D$158</f>
      </c>
      <c r="D505" s="259">
        <f>SCORE_F!$H$158</f>
        <v>0</v>
      </c>
      <c r="F505" s="259"/>
      <c r="H505" s="224" t="s">
        <v>50</v>
      </c>
    </row>
    <row r="506" spans="2:6" ht="12" customHeight="1">
      <c r="B506" s="261"/>
      <c r="D506" s="259">
        <f>SCORE_F!$A$219</f>
        <v>0</v>
      </c>
      <c r="F506" s="259"/>
    </row>
    <row r="507" spans="2:6" ht="12" customHeight="1">
      <c r="B507" s="258">
        <f>SCORE_F!$B$159</f>
      </c>
      <c r="D507" s="259"/>
      <c r="F507" s="260">
        <f>SCORE_F!$I$219</f>
      </c>
    </row>
    <row r="508" spans="2:6" ht="12" customHeight="1">
      <c r="B508" s="259">
        <f>SCORE_F!$A$159</f>
        <v>0</v>
      </c>
      <c r="D508" s="260">
        <f>SCORE_F!$I$159</f>
      </c>
      <c r="F508" s="223">
        <f>SCORE_F!$H$219</f>
        <v>0</v>
      </c>
    </row>
    <row r="509" spans="2:4" ht="12" customHeight="1">
      <c r="B509" s="260">
        <f>SCORE_F!$D$159</f>
      </c>
      <c r="D509" s="223">
        <f>SCORE_F!$H$159</f>
        <v>0</v>
      </c>
    </row>
    <row r="510" spans="2:4" ht="12" customHeight="1">
      <c r="B510" s="223"/>
      <c r="D510" s="223"/>
    </row>
    <row r="511" spans="2:4" ht="12" customHeight="1">
      <c r="B511" s="220" t="s">
        <v>57</v>
      </c>
      <c r="D511" s="223"/>
    </row>
    <row r="513" ht="12" customHeight="1">
      <c r="B513" s="258">
        <f>SCORE_F!$B$313</f>
      </c>
    </row>
    <row r="514" spans="2:6" ht="12" customHeight="1">
      <c r="B514" s="259">
        <f>SCORE_F!$A$313</f>
        <v>0</v>
      </c>
      <c r="D514" s="206">
        <f>SCORE_F!$I$313</f>
      </c>
      <c r="F514" s="210"/>
    </row>
    <row r="515" spans="2:4" ht="12" customHeight="1">
      <c r="B515" s="260">
        <f>SCORE_F!$D$313</f>
      </c>
      <c r="D515" s="206">
        <f>SCORE_F!$H$313</f>
        <v>0</v>
      </c>
    </row>
    <row r="516" ht="12" customHeight="1">
      <c r="B516" s="223"/>
    </row>
    <row r="517" ht="12" customHeight="1">
      <c r="B517" s="220" t="s">
        <v>63</v>
      </c>
    </row>
    <row r="519" ht="12" customHeight="1">
      <c r="B519" s="258">
        <f>SCORE_F!$B$222</f>
      </c>
    </row>
    <row r="520" spans="2:4" ht="12" customHeight="1">
      <c r="B520" s="259">
        <f>SCORE_F!$A$222</f>
        <v>0</v>
      </c>
      <c r="D520" s="258">
        <f>SCORE_F!$I$222</f>
      </c>
    </row>
    <row r="521" spans="2:4" ht="12" customHeight="1">
      <c r="B521" s="260">
        <f>SCORE_F!$D$222</f>
      </c>
      <c r="D521" s="259">
        <f>SCORE_F!$H$222</f>
        <v>0</v>
      </c>
    </row>
    <row r="522" spans="2:8" ht="12" customHeight="1">
      <c r="B522" s="261"/>
      <c r="D522" s="259">
        <f>SCORE_F!$A$316</f>
        <v>0</v>
      </c>
      <c r="F522" s="206">
        <f>SCORE_F!$I$316</f>
      </c>
      <c r="H522" s="209"/>
    </row>
    <row r="523" spans="2:6" ht="12" customHeight="1">
      <c r="B523" s="258">
        <f>SCORE_F!$B$223</f>
      </c>
      <c r="D523" s="259"/>
      <c r="F523" s="206">
        <f>SCORE_F!$H$316</f>
        <v>0</v>
      </c>
    </row>
    <row r="524" spans="2:6" ht="12" customHeight="1">
      <c r="B524" s="259">
        <f>SCORE_F!$A$223</f>
        <v>0</v>
      </c>
      <c r="D524" s="260">
        <f>SCORE_F!$I$223</f>
      </c>
      <c r="F524" s="224" t="s">
        <v>65</v>
      </c>
    </row>
    <row r="525" spans="2:4" ht="12" customHeight="1">
      <c r="B525" s="260">
        <f>SCORE_F!$D$223</f>
      </c>
      <c r="D525" s="209"/>
    </row>
    <row r="526" spans="2:4" ht="12" customHeight="1">
      <c r="B526" s="223"/>
      <c r="D526" s="223"/>
    </row>
    <row r="527" spans="2:4" ht="12" customHeight="1">
      <c r="B527" s="220" t="s">
        <v>71</v>
      </c>
      <c r="D527" s="223"/>
    </row>
    <row r="528" ht="12" customHeight="1">
      <c r="D528" s="223">
        <f>SCORE_F!$H$223</f>
        <v>0</v>
      </c>
    </row>
    <row r="529" ht="12" customHeight="1">
      <c r="B529" s="258">
        <f>SCORE_F!$B$319</f>
      </c>
    </row>
    <row r="530" spans="2:6" ht="12" customHeight="1">
      <c r="B530" s="259">
        <f>SCORE_F!$A$319</f>
        <v>0</v>
      </c>
      <c r="D530" s="206">
        <f>SCORE_F!$I$319</f>
      </c>
      <c r="F530" s="210"/>
    </row>
    <row r="531" spans="2:4" ht="12" customHeight="1">
      <c r="B531" s="260">
        <f>SCORE_F!$D$319</f>
      </c>
      <c r="D531" s="206">
        <f>SCORE_F!$H$319</f>
        <v>0</v>
      </c>
    </row>
    <row r="532" spans="2:8" ht="12" customHeight="1">
      <c r="B532" s="209"/>
      <c r="C532" s="209"/>
      <c r="D532" s="209"/>
      <c r="E532" s="209"/>
      <c r="F532" s="209"/>
      <c r="G532" s="209"/>
      <c r="H532" s="209"/>
    </row>
  </sheetData>
  <sheetProtection/>
  <printOptions horizontalCentered="1" verticalCentered="1"/>
  <pageMargins left="0.15748031496062992" right="0.1968503937007874" top="0.1968503937007874" bottom="0.1968503937007874" header="0.1968503937007874" footer="0.1968503937007874"/>
  <pageSetup fitToHeight="2" horizontalDpi="300" verticalDpi="300" orientation="portrait" paperSize="9" scale="98" r:id="rId2"/>
  <rowBreaks count="8" manualBreakCount="8">
    <brk id="68" max="65535" man="1"/>
    <brk id="133" min="1" max="11" man="1"/>
    <brk id="198" min="1" max="11" man="1"/>
    <brk id="256" min="1" max="11" man="1"/>
    <brk id="297" min="1" max="11" man="1"/>
    <brk id="365" min="1" max="11" man="1"/>
    <brk id="432" min="1" max="11" man="1"/>
    <brk id="490" min="1" max="11" man="1"/>
  </rowBreaks>
  <colBreaks count="7" manualBreakCount="7">
    <brk id="12" max="65535" man="1"/>
    <brk id="23" max="65535" man="1"/>
    <brk id="42" max="65535" man="1"/>
    <brk id="52" max="65535" man="1"/>
    <brk id="61" max="65535" man="1"/>
    <brk id="71" max="65535" man="1"/>
    <brk id="81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 transitionEvaluation="1">
    <pageSetUpPr fitToPage="1"/>
  </sheetPr>
  <dimension ref="A1:Z423"/>
  <sheetViews>
    <sheetView zoomScale="75" zoomScaleNormal="75" zoomScalePageLayoutView="0" workbookViewId="0" topLeftCell="A1">
      <pane ySplit="1" topLeftCell="BM194" activePane="bottomLeft" state="frozen"/>
      <selection pane="topLeft" activeCell="A1" sqref="A1"/>
      <selection pane="bottomLeft" activeCell="H175" sqref="H175"/>
    </sheetView>
  </sheetViews>
  <sheetFormatPr defaultColWidth="10.33203125" defaultRowHeight="12" customHeight="1"/>
  <cols>
    <col min="1" max="1" width="12.33203125" style="140" customWidth="1"/>
    <col min="2" max="2" width="33.33203125" style="61" customWidth="1"/>
    <col min="3" max="3" width="2.16015625" style="61" customWidth="1"/>
    <col min="4" max="4" width="33.33203125" style="61" customWidth="1"/>
    <col min="5" max="5" width="6.66015625" style="26" customWidth="1"/>
    <col min="6" max="6" width="2.16015625" style="24" customWidth="1"/>
    <col min="7" max="7" width="4.16015625" style="27" customWidth="1"/>
    <col min="8" max="8" width="11.5" style="133" customWidth="1"/>
    <col min="9" max="9" width="33.33203125" style="61" customWidth="1"/>
    <col min="10" max="10" width="4.5" style="88" customWidth="1"/>
    <col min="11" max="11" width="33.33203125" style="61" customWidth="1"/>
    <col min="12" max="12" width="5.5" style="61" customWidth="1"/>
    <col min="13" max="13" width="0.4921875" style="29" hidden="1" customWidth="1"/>
    <col min="14" max="17" width="5.83203125" style="29" hidden="1" customWidth="1"/>
    <col min="18" max="18" width="5.83203125" style="61" hidden="1" customWidth="1"/>
    <col min="19" max="21" width="5.83203125" style="24" customWidth="1"/>
    <col min="22" max="23" width="10.83203125" style="24" customWidth="1"/>
    <col min="24" max="25" width="0" style="24" hidden="1" customWidth="1"/>
    <col min="26" max="16384" width="10.33203125" style="24" customWidth="1"/>
  </cols>
  <sheetData>
    <row r="1" spans="1:11" ht="27" customHeight="1">
      <c r="A1" s="137"/>
      <c r="H1" s="126"/>
      <c r="K1" s="117" t="s">
        <v>97</v>
      </c>
    </row>
    <row r="2" spans="1:26" s="23" customFormat="1" ht="15" customHeight="1" thickBot="1">
      <c r="A2" s="138" t="s">
        <v>98</v>
      </c>
      <c r="B2" s="51" t="s">
        <v>99</v>
      </c>
      <c r="C2" s="51"/>
      <c r="D2" s="51"/>
      <c r="E2" s="325"/>
      <c r="F2" s="11" t="s">
        <v>100</v>
      </c>
      <c r="G2" s="324"/>
      <c r="H2" s="17" t="s">
        <v>101</v>
      </c>
      <c r="I2" s="51" t="s">
        <v>102</v>
      </c>
      <c r="J2" s="87"/>
      <c r="K2" s="62" t="s">
        <v>103</v>
      </c>
      <c r="L2" s="51"/>
      <c r="M2" s="28"/>
      <c r="N2" s="28"/>
      <c r="O2" s="28"/>
      <c r="P2" s="28"/>
      <c r="Q2" s="28"/>
      <c r="R2" s="28"/>
      <c r="V2" s="11"/>
      <c r="W2" s="11"/>
      <c r="X2" s="11"/>
      <c r="Y2" s="11"/>
      <c r="Z2" s="11"/>
    </row>
    <row r="3" spans="1:26" ht="12" customHeight="1">
      <c r="A3" s="160" t="s">
        <v>104</v>
      </c>
      <c r="B3" s="159" t="s">
        <v>105</v>
      </c>
      <c r="C3" s="52"/>
      <c r="D3" s="52"/>
      <c r="E3" s="16"/>
      <c r="F3" s="13"/>
      <c r="G3" s="16"/>
      <c r="H3" s="127"/>
      <c r="I3" s="52"/>
      <c r="J3" s="89"/>
      <c r="K3" s="63"/>
      <c r="L3" s="56"/>
      <c r="M3" s="28" t="s">
        <v>106</v>
      </c>
      <c r="N3" s="28" t="s">
        <v>107</v>
      </c>
      <c r="O3" s="28" t="s">
        <v>108</v>
      </c>
      <c r="P3" s="28" t="s">
        <v>109</v>
      </c>
      <c r="Q3" s="28" t="s">
        <v>110</v>
      </c>
      <c r="V3" s="8"/>
      <c r="W3" s="8"/>
      <c r="X3" s="8"/>
      <c r="Y3" s="8"/>
      <c r="Z3" s="8"/>
    </row>
    <row r="4" spans="1:26" ht="12" customHeight="1">
      <c r="A4" s="156"/>
      <c r="B4" s="53" t="str">
        <f>LISTE_HOMMES!$K$3</f>
        <v>DELAUNAY Yannick 3B402</v>
      </c>
      <c r="C4" s="53" t="s">
        <v>111</v>
      </c>
      <c r="D4" s="53" t="str">
        <f>LISTE_HOMMES!$K$66</f>
        <v>  </v>
      </c>
      <c r="E4" s="320"/>
      <c r="F4" s="14" t="s">
        <v>111</v>
      </c>
      <c r="G4" s="10"/>
      <c r="H4" s="128"/>
      <c r="I4" s="54" t="str">
        <f aca="true" t="shared" si="0" ref="I4:I35">IF(TRIM(D4)="",B4,IF(TRIM(B4)="",D4,IF(AND(E4=0,G4=0),REPT("_",15),IF(E4=G4,REPT("? ",5),IF(N(E4)&gt;N(G4),B4,D4)))))</f>
        <v>DELAUNAY Yannick 3B402</v>
      </c>
      <c r="J4" s="90" t="str">
        <f>IF(AND(E4=0,G4=0),REPT("X",2),IF(E4=G4,REPT("X",2),IF(E4&gt;G4,"","")))</f>
        <v>XX</v>
      </c>
      <c r="K4" s="64">
        <f aca="true" t="shared" si="1" ref="K4:K35">IF(TRIM(D4)="","",IF(TRIM(B4)="","",IF(AND(E4=0,G4=0),REPT("_",15),IF(E4=G4,REPT("? ",5),IF(N(E4)&gt;N(G4),D4,B4)))))</f>
      </c>
      <c r="L4" s="56"/>
      <c r="M4" s="29">
        <f>VLOOKUP(I4,[0]!cla,2,TRUE)</f>
        <v>402</v>
      </c>
      <c r="N4" s="29">
        <f>VLOOKUP(I4,[0]!cla,3,TRUE)</f>
        <v>8</v>
      </c>
      <c r="O4" s="29" t="e">
        <f>VLOOKUP(K4,[0]!cla,2,TRUE)</f>
        <v>#VALUE!</v>
      </c>
      <c r="P4" s="29" t="e">
        <f>VLOOKUP(K4,[0]!cla,3,TRUE)</f>
        <v>#VALUE!</v>
      </c>
      <c r="Q4" s="29" t="b">
        <f>IF(OR(T(E4)="f",T(G4)="f"),TRUE,(ISERROR(P4)))</f>
        <v>1</v>
      </c>
      <c r="R4" s="61" t="e">
        <f>IF(VALUE(D4)&lt;VALUE(B4),"NON","")</f>
        <v>#VALUE!</v>
      </c>
      <c r="V4" s="8"/>
      <c r="W4" s="8"/>
      <c r="X4" s="8"/>
      <c r="Y4" s="8"/>
      <c r="Z4" s="8"/>
    </row>
    <row r="5" spans="1:26" ht="12" customHeight="1">
      <c r="A5" s="156"/>
      <c r="B5" s="53" t="str">
        <f>LISTE_HOMMES!$K$34</f>
        <v>  </v>
      </c>
      <c r="C5" s="53" t="s">
        <v>111</v>
      </c>
      <c r="D5" s="53" t="str">
        <f>LISTE_HOMMES!$K$35</f>
        <v>  </v>
      </c>
      <c r="E5" s="320"/>
      <c r="F5" s="14" t="s">
        <v>111</v>
      </c>
      <c r="G5" s="10"/>
      <c r="H5" s="128" t="s">
        <v>96</v>
      </c>
      <c r="I5" s="54" t="str">
        <f t="shared" si="0"/>
        <v>  </v>
      </c>
      <c r="J5" s="90" t="str">
        <f aca="true" t="shared" si="2" ref="J5:J35">IF(AND(E5=0,G5=0),REPT("X",2),IF(E5=G5,REPT("X",2),IF(E5&gt;G5,"","")))</f>
        <v>XX</v>
      </c>
      <c r="K5" s="64">
        <f t="shared" si="1"/>
      </c>
      <c r="L5" s="56"/>
      <c r="M5" s="29">
        <f>VLOOKUP(I5,[0]!cla,2,TRUE)</f>
        <v>0</v>
      </c>
      <c r="N5" s="29" t="e">
        <f>VLOOKUP(I5,[0]!cla,3,TRUE)</f>
        <v>#N/A</v>
      </c>
      <c r="O5" s="29" t="e">
        <f>VLOOKUP(K5,[0]!cla,2,TRUE)</f>
        <v>#VALUE!</v>
      </c>
      <c r="P5" s="29" t="e">
        <f>VLOOKUP(K5,[0]!cla,3,TRUE)</f>
        <v>#VALUE!</v>
      </c>
      <c r="Q5" s="29" t="b">
        <f>IF(OR(T(E5)="f",T(G5)="f"),TRUE,(ISERROR(P5)))</f>
        <v>1</v>
      </c>
      <c r="R5" s="61">
        <f aca="true" t="shared" si="3" ref="R5:R68">IF(VALUE(D5)&lt;VALUE(B5),"NON","")</f>
      </c>
      <c r="V5" s="8"/>
      <c r="W5" s="8"/>
      <c r="X5" s="8"/>
      <c r="Y5" s="8"/>
      <c r="Z5" s="8"/>
    </row>
    <row r="6" spans="1:26" ht="12" customHeight="1">
      <c r="A6" s="156"/>
      <c r="B6" s="53" t="str">
        <f>LISTE_HOMMES!$K$18</f>
        <v>BONTEMPS Christophe NC4800</v>
      </c>
      <c r="C6" s="53" t="s">
        <v>111</v>
      </c>
      <c r="D6" s="53" t="str">
        <f>LISTE_HOMMES!$K$51</f>
        <v>  </v>
      </c>
      <c r="E6" s="320"/>
      <c r="F6" s="14" t="s">
        <v>111</v>
      </c>
      <c r="G6" s="10"/>
      <c r="H6" s="128" t="s">
        <v>96</v>
      </c>
      <c r="I6" s="54" t="str">
        <f t="shared" si="0"/>
        <v>BONTEMPS Christophe NC4800</v>
      </c>
      <c r="J6" s="90" t="str">
        <f t="shared" si="2"/>
        <v>XX</v>
      </c>
      <c r="K6" s="64">
        <f t="shared" si="1"/>
      </c>
      <c r="L6" s="56"/>
      <c r="M6" s="29">
        <f>VLOOKUP(I6,[0]!cla,2,TRUE)</f>
        <v>4800</v>
      </c>
      <c r="N6" s="29">
        <f>VLOOKUP(I6,[0]!cla,3,TRUE)</f>
        <v>18</v>
      </c>
      <c r="O6" s="29" t="e">
        <f>VLOOKUP(K6,[0]!cla,2,TRUE)</f>
        <v>#VALUE!</v>
      </c>
      <c r="P6" s="29" t="e">
        <f>VLOOKUP(K6,[0]!cla,3,TRUE)</f>
        <v>#VALUE!</v>
      </c>
      <c r="Q6" s="29" t="b">
        <f aca="true" t="shared" si="4" ref="Q6:Q35">IF(OR(T(E6)="f",T(G6)="f"),TRUE,(ISERROR(P6)))</f>
        <v>1</v>
      </c>
      <c r="R6" s="61" t="e">
        <f t="shared" si="3"/>
        <v>#VALUE!</v>
      </c>
      <c r="V6" s="8"/>
      <c r="W6" s="8"/>
      <c r="X6" s="8"/>
      <c r="Y6" s="8"/>
      <c r="Z6" s="8"/>
    </row>
    <row r="7" spans="1:26" ht="12" customHeight="1">
      <c r="A7" s="156"/>
      <c r="B7" s="53" t="str">
        <f>LISTE_HOMMES!$K$19</f>
        <v>  </v>
      </c>
      <c r="C7" s="53" t="s">
        <v>111</v>
      </c>
      <c r="D7" s="53" t="str">
        <f>LISTE_HOMMES!$K$50</f>
        <v>  </v>
      </c>
      <c r="E7" s="320"/>
      <c r="F7" s="14" t="s">
        <v>111</v>
      </c>
      <c r="G7" s="10"/>
      <c r="H7" s="128" t="s">
        <v>96</v>
      </c>
      <c r="I7" s="54" t="str">
        <f t="shared" si="0"/>
        <v>  </v>
      </c>
      <c r="J7" s="90" t="str">
        <f t="shared" si="2"/>
        <v>XX</v>
      </c>
      <c r="K7" s="64">
        <f t="shared" si="1"/>
      </c>
      <c r="L7" s="56"/>
      <c r="M7" s="29">
        <f>VLOOKUP(I7,[0]!cla,2,TRUE)</f>
        <v>0</v>
      </c>
      <c r="N7" s="29" t="e">
        <f>VLOOKUP(I7,[0]!cla,3,TRUE)</f>
        <v>#N/A</v>
      </c>
      <c r="O7" s="29" t="e">
        <f>VLOOKUP(K7,[0]!cla,2,TRUE)</f>
        <v>#VALUE!</v>
      </c>
      <c r="P7" s="29" t="e">
        <f>VLOOKUP(K7,[0]!cla,3,TRUE)</f>
        <v>#VALUE!</v>
      </c>
      <c r="Q7" s="29" t="b">
        <f t="shared" si="4"/>
        <v>1</v>
      </c>
      <c r="R7" s="61">
        <f t="shared" si="3"/>
      </c>
      <c r="V7" s="8"/>
      <c r="W7" s="8"/>
      <c r="X7" s="8"/>
      <c r="Y7" s="8"/>
      <c r="Z7" s="8"/>
    </row>
    <row r="8" spans="1:26" ht="12" customHeight="1">
      <c r="A8" s="156"/>
      <c r="B8" s="53" t="str">
        <f>LISTE_HOMMES!$K$10</f>
        <v>COMBOT Frédérick 4D1839</v>
      </c>
      <c r="C8" s="53" t="s">
        <v>111</v>
      </c>
      <c r="D8" s="53" t="str">
        <f>LISTE_HOMMES!$K$59</f>
        <v>  </v>
      </c>
      <c r="E8" s="320"/>
      <c r="F8" s="14" t="s">
        <v>111</v>
      </c>
      <c r="G8" s="10"/>
      <c r="H8" s="128" t="s">
        <v>96</v>
      </c>
      <c r="I8" s="54" t="str">
        <f t="shared" si="0"/>
        <v>COMBOT Frédérick 4D1839</v>
      </c>
      <c r="J8" s="90" t="str">
        <f t="shared" si="2"/>
        <v>XX</v>
      </c>
      <c r="K8" s="64">
        <f t="shared" si="1"/>
      </c>
      <c r="L8" s="56"/>
      <c r="M8" s="29">
        <f>VLOOKUP(I8,[0]!cla,2,TRUE)</f>
        <v>1839</v>
      </c>
      <c r="N8" s="29">
        <f>VLOOKUP(I8,[0]!cla,3,TRUE)</f>
        <v>14</v>
      </c>
      <c r="O8" s="29" t="e">
        <f>VLOOKUP(K8,[0]!cla,2,TRUE)</f>
        <v>#VALUE!</v>
      </c>
      <c r="P8" s="29" t="e">
        <f>VLOOKUP(K8,[0]!cla,3,TRUE)</f>
        <v>#VALUE!</v>
      </c>
      <c r="Q8" s="29" t="b">
        <f t="shared" si="4"/>
        <v>1</v>
      </c>
      <c r="R8" s="61" t="e">
        <f t="shared" si="3"/>
        <v>#VALUE!</v>
      </c>
      <c r="V8" s="8"/>
      <c r="W8" s="8"/>
      <c r="X8" s="8"/>
      <c r="Y8" s="8"/>
      <c r="Z8" s="8"/>
    </row>
    <row r="9" spans="1:26" ht="12" customHeight="1">
      <c r="A9" s="156"/>
      <c r="B9" s="53" t="str">
        <f>LISTE_HOMMES!$K$27</f>
        <v>  </v>
      </c>
      <c r="C9" s="53" t="s">
        <v>111</v>
      </c>
      <c r="D9" s="53" t="str">
        <f>LISTE_HOMMES!$K$42</f>
        <v>  </v>
      </c>
      <c r="E9" s="320"/>
      <c r="F9" s="14" t="s">
        <v>111</v>
      </c>
      <c r="G9" s="10"/>
      <c r="H9" s="128" t="s">
        <v>96</v>
      </c>
      <c r="I9" s="54" t="str">
        <f t="shared" si="0"/>
        <v>  </v>
      </c>
      <c r="J9" s="90" t="str">
        <f t="shared" si="2"/>
        <v>XX</v>
      </c>
      <c r="K9" s="64">
        <f t="shared" si="1"/>
      </c>
      <c r="L9" s="56"/>
      <c r="M9" s="29">
        <f>VLOOKUP(I9,[0]!cla,2,TRUE)</f>
        <v>0</v>
      </c>
      <c r="N9" s="29" t="e">
        <f>VLOOKUP(I9,[0]!cla,3,TRUE)</f>
        <v>#N/A</v>
      </c>
      <c r="O9" s="29" t="e">
        <f>VLOOKUP(K9,[0]!cla,2,TRUE)</f>
        <v>#VALUE!</v>
      </c>
      <c r="P9" s="29" t="e">
        <f>VLOOKUP(K9,[0]!cla,3,TRUE)</f>
        <v>#VALUE!</v>
      </c>
      <c r="Q9" s="29" t="b">
        <f t="shared" si="4"/>
        <v>1</v>
      </c>
      <c r="R9" s="61">
        <f t="shared" si="3"/>
      </c>
      <c r="V9" s="8"/>
      <c r="W9" s="8"/>
      <c r="X9" s="8"/>
      <c r="Y9" s="8"/>
      <c r="Z9" s="8"/>
    </row>
    <row r="10" spans="1:26" ht="12" customHeight="1">
      <c r="A10" s="156"/>
      <c r="B10" s="53" t="str">
        <f>LISTE_HOMMES!$K$11</f>
        <v>LE DOUARIN Xavier 4D1948</v>
      </c>
      <c r="C10" s="53" t="s">
        <v>111</v>
      </c>
      <c r="D10" s="53" t="str">
        <f>LISTE_HOMMES!$K$58</f>
        <v>  </v>
      </c>
      <c r="E10" s="320"/>
      <c r="F10" s="14" t="s">
        <v>111</v>
      </c>
      <c r="G10" s="10"/>
      <c r="H10" s="128" t="s">
        <v>96</v>
      </c>
      <c r="I10" s="54" t="str">
        <f t="shared" si="0"/>
        <v>LE DOUARIN Xavier 4D1948</v>
      </c>
      <c r="J10" s="90" t="str">
        <f t="shared" si="2"/>
        <v>XX</v>
      </c>
      <c r="K10" s="64">
        <f t="shared" si="1"/>
      </c>
      <c r="L10" s="56"/>
      <c r="M10" s="29">
        <f>VLOOKUP(I10,[0]!cla,2,TRUE)</f>
        <v>1948</v>
      </c>
      <c r="N10" s="29">
        <f>VLOOKUP(I10,[0]!cla,3,TRUE)</f>
        <v>14</v>
      </c>
      <c r="O10" s="29" t="e">
        <f>VLOOKUP(K10,[0]!cla,2,TRUE)</f>
        <v>#VALUE!</v>
      </c>
      <c r="P10" s="29" t="e">
        <f>VLOOKUP(K10,[0]!cla,3,TRUE)</f>
        <v>#VALUE!</v>
      </c>
      <c r="Q10" s="29" t="b">
        <f t="shared" si="4"/>
        <v>1</v>
      </c>
      <c r="R10" s="61" t="e">
        <f t="shared" si="3"/>
        <v>#VALUE!</v>
      </c>
      <c r="V10" s="8"/>
      <c r="W10" s="8"/>
      <c r="X10" s="8"/>
      <c r="Y10" s="8"/>
      <c r="Z10" s="8"/>
    </row>
    <row r="11" spans="1:26" ht="12" customHeight="1">
      <c r="A11" s="156"/>
      <c r="B11" s="53" t="str">
        <f>LISTE_HOMMES!$K$26</f>
        <v>  </v>
      </c>
      <c r="C11" s="53" t="s">
        <v>111</v>
      </c>
      <c r="D11" s="53" t="str">
        <f>LISTE_HOMMES!$K$43</f>
        <v>  </v>
      </c>
      <c r="E11" s="320"/>
      <c r="F11" s="14" t="s">
        <v>111</v>
      </c>
      <c r="G11" s="10"/>
      <c r="H11" s="128" t="s">
        <v>96</v>
      </c>
      <c r="I11" s="54" t="str">
        <f t="shared" si="0"/>
        <v>  </v>
      </c>
      <c r="J11" s="90" t="str">
        <f t="shared" si="2"/>
        <v>XX</v>
      </c>
      <c r="K11" s="64">
        <f t="shared" si="1"/>
      </c>
      <c r="L11" s="56"/>
      <c r="M11" s="29">
        <f>VLOOKUP(I11,[0]!cla,2,TRUE)</f>
        <v>0</v>
      </c>
      <c r="N11" s="29" t="e">
        <f>VLOOKUP(I11,[0]!cla,3,TRUE)</f>
        <v>#N/A</v>
      </c>
      <c r="O11" s="29" t="e">
        <f>VLOOKUP(K11,[0]!cla,2,TRUE)</f>
        <v>#VALUE!</v>
      </c>
      <c r="P11" s="29" t="e">
        <f>VLOOKUP(K11,[0]!cla,3,TRUE)</f>
        <v>#VALUE!</v>
      </c>
      <c r="Q11" s="29" t="b">
        <f t="shared" si="4"/>
        <v>1</v>
      </c>
      <c r="R11" s="61">
        <f t="shared" si="3"/>
      </c>
      <c r="V11" s="8"/>
      <c r="W11" s="8"/>
      <c r="X11" s="8"/>
      <c r="Y11" s="8"/>
      <c r="Z11" s="8"/>
    </row>
    <row r="12" spans="1:26" ht="12" customHeight="1">
      <c r="A12" s="156"/>
      <c r="B12" s="53" t="str">
        <f>LISTE_HOMMES!$K$6</f>
        <v>GILIS Bruno 3C660</v>
      </c>
      <c r="C12" s="53" t="s">
        <v>111</v>
      </c>
      <c r="D12" s="53" t="str">
        <f>LISTE_HOMMES!$K$63</f>
        <v>  </v>
      </c>
      <c r="E12" s="320"/>
      <c r="F12" s="14" t="s">
        <v>111</v>
      </c>
      <c r="G12" s="10"/>
      <c r="H12" s="128" t="s">
        <v>96</v>
      </c>
      <c r="I12" s="54" t="str">
        <f t="shared" si="0"/>
        <v>GILIS Bruno 3C660</v>
      </c>
      <c r="J12" s="90" t="str">
        <f t="shared" si="2"/>
        <v>XX</v>
      </c>
      <c r="K12" s="64">
        <f t="shared" si="1"/>
      </c>
      <c r="L12" s="56"/>
      <c r="M12" s="29">
        <f>VLOOKUP(I12,[0]!cla,2,TRUE)</f>
        <v>660</v>
      </c>
      <c r="N12" s="29">
        <f>VLOOKUP(I12,[0]!cla,3,TRUE)</f>
        <v>9</v>
      </c>
      <c r="O12" s="29" t="e">
        <f>VLOOKUP(K12,[0]!cla,2,TRUE)</f>
        <v>#VALUE!</v>
      </c>
      <c r="P12" s="29" t="e">
        <f>VLOOKUP(K12,[0]!cla,3,TRUE)</f>
        <v>#VALUE!</v>
      </c>
      <c r="Q12" s="29" t="b">
        <f t="shared" si="4"/>
        <v>1</v>
      </c>
      <c r="R12" s="61" t="e">
        <f t="shared" si="3"/>
        <v>#VALUE!</v>
      </c>
      <c r="V12" s="8"/>
      <c r="W12" s="8"/>
      <c r="X12" s="8"/>
      <c r="Y12" s="8"/>
      <c r="Z12" s="8"/>
    </row>
    <row r="13" spans="1:26" ht="12" customHeight="1">
      <c r="A13" s="156"/>
      <c r="B13" s="53" t="str">
        <f>LISTE_HOMMES!$K$31</f>
        <v>  </v>
      </c>
      <c r="C13" s="53" t="s">
        <v>111</v>
      </c>
      <c r="D13" s="53" t="str">
        <f>LISTE_HOMMES!$K$38</f>
        <v>  </v>
      </c>
      <c r="E13" s="320"/>
      <c r="F13" s="14" t="s">
        <v>111</v>
      </c>
      <c r="G13" s="10"/>
      <c r="H13" s="128" t="s">
        <v>96</v>
      </c>
      <c r="I13" s="54" t="str">
        <f t="shared" si="0"/>
        <v>  </v>
      </c>
      <c r="J13" s="90" t="str">
        <f t="shared" si="2"/>
        <v>XX</v>
      </c>
      <c r="K13" s="64">
        <f t="shared" si="1"/>
      </c>
      <c r="L13" s="56"/>
      <c r="M13" s="29">
        <f>VLOOKUP(I13,[0]!cla,2,TRUE)</f>
        <v>0</v>
      </c>
      <c r="N13" s="29" t="e">
        <f>VLOOKUP(I13,[0]!cla,3,TRUE)</f>
        <v>#N/A</v>
      </c>
      <c r="O13" s="29" t="e">
        <f>VLOOKUP(K13,[0]!cla,2,TRUE)</f>
        <v>#VALUE!</v>
      </c>
      <c r="P13" s="29" t="e">
        <f>VLOOKUP(K13,[0]!cla,3,TRUE)</f>
        <v>#VALUE!</v>
      </c>
      <c r="Q13" s="29" t="b">
        <f t="shared" si="4"/>
        <v>1</v>
      </c>
      <c r="R13" s="61">
        <f t="shared" si="3"/>
      </c>
      <c r="V13" s="8"/>
      <c r="W13" s="8"/>
      <c r="X13" s="8"/>
      <c r="Y13" s="8"/>
      <c r="Z13" s="8"/>
    </row>
    <row r="14" spans="1:26" ht="12" customHeight="1">
      <c r="A14" s="156"/>
      <c r="B14" s="53" t="str">
        <f>LISTE_HOMMES!$K$15</f>
        <v>BERNARD Pierre 5C3078</v>
      </c>
      <c r="C14" s="53" t="s">
        <v>111</v>
      </c>
      <c r="D14" s="53" t="str">
        <f>LISTE_HOMMES!$K$54</f>
        <v>  </v>
      </c>
      <c r="E14" s="320"/>
      <c r="F14" s="14" t="s">
        <v>111</v>
      </c>
      <c r="G14" s="10"/>
      <c r="H14" s="128" t="s">
        <v>96</v>
      </c>
      <c r="I14" s="54" t="str">
        <f t="shared" si="0"/>
        <v>BERNARD Pierre 5C3078</v>
      </c>
      <c r="J14" s="90" t="str">
        <f t="shared" si="2"/>
        <v>XX</v>
      </c>
      <c r="K14" s="64">
        <f t="shared" si="1"/>
      </c>
      <c r="L14" s="56"/>
      <c r="M14" s="29">
        <f>VLOOKUP(I14,[0]!cla,2,TRUE)</f>
        <v>3078</v>
      </c>
      <c r="N14" s="29">
        <f>VLOOKUP(I14,[0]!cla,3,TRUE)</f>
        <v>17</v>
      </c>
      <c r="O14" s="29" t="e">
        <f>VLOOKUP(K14,[0]!cla,2,TRUE)</f>
        <v>#VALUE!</v>
      </c>
      <c r="P14" s="29" t="e">
        <f>VLOOKUP(K14,[0]!cla,3,TRUE)</f>
        <v>#VALUE!</v>
      </c>
      <c r="Q14" s="29" t="b">
        <f t="shared" si="4"/>
        <v>1</v>
      </c>
      <c r="R14" s="61" t="e">
        <f t="shared" si="3"/>
        <v>#VALUE!</v>
      </c>
      <c r="V14" s="8"/>
      <c r="W14" s="8"/>
      <c r="X14" s="8"/>
      <c r="Y14" s="8"/>
      <c r="Z14" s="8"/>
    </row>
    <row r="15" spans="1:26" ht="12" customHeight="1">
      <c r="A15" s="156"/>
      <c r="B15" s="53" t="str">
        <f>LISTE_HOMMES!$K$22</f>
        <v>  </v>
      </c>
      <c r="C15" s="53" t="s">
        <v>111</v>
      </c>
      <c r="D15" s="53" t="str">
        <f>LISTE_HOMMES!$K$47</f>
        <v>  </v>
      </c>
      <c r="E15" s="320"/>
      <c r="F15" s="14" t="s">
        <v>111</v>
      </c>
      <c r="G15" s="10"/>
      <c r="H15" s="128" t="s">
        <v>96</v>
      </c>
      <c r="I15" s="54" t="str">
        <f t="shared" si="0"/>
        <v>  </v>
      </c>
      <c r="J15" s="90" t="str">
        <f t="shared" si="2"/>
        <v>XX</v>
      </c>
      <c r="K15" s="64">
        <f t="shared" si="1"/>
      </c>
      <c r="L15" s="56"/>
      <c r="M15" s="29">
        <f>VLOOKUP(I15,[0]!cla,2,TRUE)</f>
        <v>0</v>
      </c>
      <c r="N15" s="29" t="e">
        <f>VLOOKUP(I15,[0]!cla,3,TRUE)</f>
        <v>#N/A</v>
      </c>
      <c r="O15" s="29" t="e">
        <f>VLOOKUP(K15,[0]!cla,2,TRUE)</f>
        <v>#VALUE!</v>
      </c>
      <c r="P15" s="29" t="e">
        <f>VLOOKUP(K15,[0]!cla,3,TRUE)</f>
        <v>#VALUE!</v>
      </c>
      <c r="Q15" s="29" t="b">
        <f t="shared" si="4"/>
        <v>1</v>
      </c>
      <c r="R15" s="61">
        <f t="shared" si="3"/>
      </c>
      <c r="V15" s="8"/>
      <c r="W15" s="8"/>
      <c r="X15" s="8"/>
      <c r="Y15" s="8"/>
      <c r="Z15" s="8"/>
    </row>
    <row r="16" spans="1:26" ht="12" customHeight="1">
      <c r="A16" s="156"/>
      <c r="B16" s="53" t="str">
        <f>LISTE_HOMMES!$K$7</f>
        <v>JAN Gwénaël 3C669</v>
      </c>
      <c r="C16" s="53" t="s">
        <v>111</v>
      </c>
      <c r="D16" s="53" t="str">
        <f>LISTE_HOMMES!$K$62</f>
        <v>  </v>
      </c>
      <c r="E16" s="320"/>
      <c r="F16" s="14" t="s">
        <v>111</v>
      </c>
      <c r="G16" s="10"/>
      <c r="H16" s="128" t="s">
        <v>96</v>
      </c>
      <c r="I16" s="54" t="str">
        <f t="shared" si="0"/>
        <v>JAN Gwénaël 3C669</v>
      </c>
      <c r="J16" s="90" t="str">
        <f t="shared" si="2"/>
        <v>XX</v>
      </c>
      <c r="K16" s="64">
        <f t="shared" si="1"/>
      </c>
      <c r="L16" s="56"/>
      <c r="M16" s="29">
        <f>VLOOKUP(I16,[0]!cla,2,TRUE)</f>
        <v>669</v>
      </c>
      <c r="N16" s="29">
        <f>VLOOKUP(I16,[0]!cla,3,TRUE)</f>
        <v>9</v>
      </c>
      <c r="O16" s="29" t="e">
        <f>VLOOKUP(K16,[0]!cla,2,TRUE)</f>
        <v>#VALUE!</v>
      </c>
      <c r="P16" s="29" t="e">
        <f>VLOOKUP(K16,[0]!cla,3,TRUE)</f>
        <v>#VALUE!</v>
      </c>
      <c r="Q16" s="29" t="b">
        <f t="shared" si="4"/>
        <v>1</v>
      </c>
      <c r="R16" s="61" t="e">
        <f t="shared" si="3"/>
        <v>#VALUE!</v>
      </c>
      <c r="V16" s="8"/>
      <c r="W16" s="8"/>
      <c r="X16" s="8"/>
      <c r="Y16" s="8"/>
      <c r="Z16" s="8"/>
    </row>
    <row r="17" spans="1:26" ht="12" customHeight="1">
      <c r="A17" s="156"/>
      <c r="B17" s="53" t="str">
        <f>LISTE_HOMMES!$K$30</f>
        <v>  </v>
      </c>
      <c r="C17" s="53" t="s">
        <v>111</v>
      </c>
      <c r="D17" s="53" t="str">
        <f>LISTE_HOMMES!$K$39</f>
        <v>  </v>
      </c>
      <c r="E17" s="320"/>
      <c r="F17" s="14" t="s">
        <v>111</v>
      </c>
      <c r="G17" s="10"/>
      <c r="H17" s="128" t="s">
        <v>96</v>
      </c>
      <c r="I17" s="54" t="str">
        <f t="shared" si="0"/>
        <v>  </v>
      </c>
      <c r="J17" s="90" t="str">
        <f t="shared" si="2"/>
        <v>XX</v>
      </c>
      <c r="K17" s="64">
        <f t="shared" si="1"/>
      </c>
      <c r="L17" s="56"/>
      <c r="M17" s="29">
        <f>VLOOKUP(I17,[0]!cla,2,TRUE)</f>
        <v>0</v>
      </c>
      <c r="N17" s="29" t="e">
        <f>VLOOKUP(I17,[0]!cla,3,TRUE)</f>
        <v>#N/A</v>
      </c>
      <c r="O17" s="29" t="e">
        <f>VLOOKUP(K17,[0]!cla,2,TRUE)</f>
        <v>#VALUE!</v>
      </c>
      <c r="P17" s="29" t="e">
        <f>VLOOKUP(K17,[0]!cla,3,TRUE)</f>
        <v>#VALUE!</v>
      </c>
      <c r="Q17" s="29" t="b">
        <f t="shared" si="4"/>
        <v>1</v>
      </c>
      <c r="R17" s="61">
        <f t="shared" si="3"/>
      </c>
      <c r="V17" s="8"/>
      <c r="W17" s="8"/>
      <c r="X17" s="8"/>
      <c r="Y17" s="8"/>
      <c r="Z17" s="8"/>
    </row>
    <row r="18" spans="1:26" ht="12" customHeight="1">
      <c r="A18" s="156"/>
      <c r="B18" s="53" t="str">
        <f>LISTE_HOMMES!$K$14</f>
        <v>ONBASIOGLU Gilles 5B2541</v>
      </c>
      <c r="C18" s="53" t="s">
        <v>111</v>
      </c>
      <c r="D18" s="53" t="str">
        <f>LISTE_HOMMES!$K$55</f>
        <v>  </v>
      </c>
      <c r="E18" s="320"/>
      <c r="F18" s="14" t="s">
        <v>111</v>
      </c>
      <c r="G18" s="10"/>
      <c r="H18" s="128" t="s">
        <v>96</v>
      </c>
      <c r="I18" s="54" t="str">
        <f t="shared" si="0"/>
        <v>ONBASIOGLU Gilles 5B2541</v>
      </c>
      <c r="J18" s="90" t="str">
        <f t="shared" si="2"/>
        <v>XX</v>
      </c>
      <c r="K18" s="64">
        <f t="shared" si="1"/>
      </c>
      <c r="L18" s="56"/>
      <c r="M18" s="29">
        <f>VLOOKUP(I18,[0]!cla,2,TRUE)</f>
        <v>2541</v>
      </c>
      <c r="N18" s="29">
        <f>VLOOKUP(I18,[0]!cla,3,TRUE)</f>
        <v>16</v>
      </c>
      <c r="O18" s="29" t="e">
        <f>VLOOKUP(K18,[0]!cla,2,TRUE)</f>
        <v>#VALUE!</v>
      </c>
      <c r="P18" s="29" t="e">
        <f>VLOOKUP(K18,[0]!cla,3,TRUE)</f>
        <v>#VALUE!</v>
      </c>
      <c r="Q18" s="29" t="b">
        <f t="shared" si="4"/>
        <v>1</v>
      </c>
      <c r="R18" s="61" t="e">
        <f t="shared" si="3"/>
        <v>#VALUE!</v>
      </c>
      <c r="V18" s="8"/>
      <c r="W18" s="8"/>
      <c r="X18" s="8"/>
      <c r="Y18" s="8"/>
      <c r="Z18" s="8"/>
    </row>
    <row r="19" spans="1:26" ht="12" customHeight="1">
      <c r="A19" s="193"/>
      <c r="B19" s="194" t="str">
        <f>LISTE_HOMMES!$K$23</f>
        <v>  </v>
      </c>
      <c r="C19" s="194" t="s">
        <v>111</v>
      </c>
      <c r="D19" s="194" t="str">
        <f>LISTE_HOMMES!$K$46</f>
        <v>  </v>
      </c>
      <c r="E19" s="320"/>
      <c r="F19" s="14" t="s">
        <v>111</v>
      </c>
      <c r="G19" s="10"/>
      <c r="H19" s="128" t="s">
        <v>96</v>
      </c>
      <c r="I19" s="54" t="str">
        <f t="shared" si="0"/>
        <v>  </v>
      </c>
      <c r="J19" s="90" t="str">
        <f t="shared" si="2"/>
        <v>XX</v>
      </c>
      <c r="K19" s="64">
        <f t="shared" si="1"/>
      </c>
      <c r="L19" s="56"/>
      <c r="M19" s="29">
        <f>VLOOKUP(I19,[0]!cla,2,TRUE)</f>
        <v>0</v>
      </c>
      <c r="N19" s="29" t="e">
        <f>VLOOKUP(I19,[0]!cla,3,TRUE)</f>
        <v>#N/A</v>
      </c>
      <c r="O19" s="29" t="e">
        <f>VLOOKUP(K19,[0]!cla,2,TRUE)</f>
        <v>#VALUE!</v>
      </c>
      <c r="P19" s="29" t="e">
        <f>VLOOKUP(K19,[0]!cla,3,TRUE)</f>
        <v>#VALUE!</v>
      </c>
      <c r="Q19" s="29" t="b">
        <f t="shared" si="4"/>
        <v>1</v>
      </c>
      <c r="R19" s="61">
        <f t="shared" si="3"/>
      </c>
      <c r="V19" s="8"/>
      <c r="W19" s="8"/>
      <c r="X19" s="8"/>
      <c r="Y19" s="8"/>
      <c r="Z19" s="8"/>
    </row>
    <row r="20" spans="1:26" ht="12" customHeight="1">
      <c r="A20" s="156"/>
      <c r="B20" s="53" t="str">
        <f>LISTE_HOMMES!$K$24</f>
        <v>  </v>
      </c>
      <c r="C20" s="53" t="s">
        <v>111</v>
      </c>
      <c r="D20" s="53" t="str">
        <f>LISTE_HOMMES!$K$45</f>
        <v>  </v>
      </c>
      <c r="E20" s="320"/>
      <c r="F20" s="14" t="s">
        <v>111</v>
      </c>
      <c r="G20" s="10"/>
      <c r="H20" s="128" t="s">
        <v>96</v>
      </c>
      <c r="I20" s="54" t="str">
        <f t="shared" si="0"/>
        <v>  </v>
      </c>
      <c r="J20" s="90" t="str">
        <f t="shared" si="2"/>
        <v>XX</v>
      </c>
      <c r="K20" s="64">
        <f t="shared" si="1"/>
      </c>
      <c r="L20" s="56"/>
      <c r="M20" s="29">
        <f>VLOOKUP(I20,[0]!cla,2,TRUE)</f>
        <v>0</v>
      </c>
      <c r="N20" s="29" t="e">
        <f>VLOOKUP(I20,[0]!cla,3,TRUE)</f>
        <v>#N/A</v>
      </c>
      <c r="O20" s="29" t="e">
        <f>VLOOKUP(K20,[0]!cla,2,TRUE)</f>
        <v>#VALUE!</v>
      </c>
      <c r="P20" s="29" t="e">
        <f>VLOOKUP(K20,[0]!cla,3,TRUE)</f>
        <v>#VALUE!</v>
      </c>
      <c r="Q20" s="29" t="b">
        <f t="shared" si="4"/>
        <v>1</v>
      </c>
      <c r="R20" s="61">
        <f t="shared" si="3"/>
      </c>
      <c r="V20" s="8"/>
      <c r="W20" s="8"/>
      <c r="X20" s="8"/>
      <c r="Y20" s="8"/>
      <c r="Z20" s="8"/>
    </row>
    <row r="21" spans="1:26" ht="12" customHeight="1">
      <c r="A21" s="156"/>
      <c r="B21" s="53" t="str">
        <f>LISTE_HOMMES!$K$13</f>
        <v>TANGUY Yves 5B2524</v>
      </c>
      <c r="C21" s="53" t="s">
        <v>111</v>
      </c>
      <c r="D21" s="53" t="str">
        <f>LISTE_HOMMES!$K$56</f>
        <v>  </v>
      </c>
      <c r="E21" s="320"/>
      <c r="F21" s="14" t="s">
        <v>111</v>
      </c>
      <c r="G21" s="10"/>
      <c r="H21" s="128" t="s">
        <v>96</v>
      </c>
      <c r="I21" s="54" t="str">
        <f t="shared" si="0"/>
        <v>TANGUY Yves 5B2524</v>
      </c>
      <c r="J21" s="90" t="str">
        <f t="shared" si="2"/>
        <v>XX</v>
      </c>
      <c r="K21" s="64">
        <f t="shared" si="1"/>
      </c>
      <c r="L21" s="56"/>
      <c r="M21" s="29">
        <f>VLOOKUP(I21,[0]!cla,2,TRUE)</f>
        <v>2524</v>
      </c>
      <c r="N21" s="29">
        <f>VLOOKUP(I21,[0]!cla,3,TRUE)</f>
        <v>16</v>
      </c>
      <c r="O21" s="29" t="e">
        <f>VLOOKUP(K21,[0]!cla,2,TRUE)</f>
        <v>#VALUE!</v>
      </c>
      <c r="P21" s="29" t="e">
        <f>VLOOKUP(K21,[0]!cla,3,TRUE)</f>
        <v>#VALUE!</v>
      </c>
      <c r="Q21" s="29" t="b">
        <f t="shared" si="4"/>
        <v>1</v>
      </c>
      <c r="R21" s="61" t="e">
        <f t="shared" si="3"/>
        <v>#VALUE!</v>
      </c>
      <c r="V21" s="8"/>
      <c r="W21" s="8"/>
      <c r="X21" s="8"/>
      <c r="Y21" s="8"/>
      <c r="Z21" s="8"/>
    </row>
    <row r="22" spans="1:26" ht="12" customHeight="1">
      <c r="A22" s="156"/>
      <c r="B22" s="53" t="str">
        <f>LISTE_HOMMES!$K$29</f>
        <v>  </v>
      </c>
      <c r="C22" s="53" t="s">
        <v>111</v>
      </c>
      <c r="D22" s="53" t="str">
        <f>LISTE_HOMMES!$K$40</f>
        <v>  </v>
      </c>
      <c r="E22" s="320"/>
      <c r="F22" s="14" t="s">
        <v>111</v>
      </c>
      <c r="G22" s="10"/>
      <c r="H22" s="128" t="s">
        <v>96</v>
      </c>
      <c r="I22" s="54" t="str">
        <f t="shared" si="0"/>
        <v>  </v>
      </c>
      <c r="J22" s="90" t="str">
        <f t="shared" si="2"/>
        <v>XX</v>
      </c>
      <c r="K22" s="64">
        <f t="shared" si="1"/>
      </c>
      <c r="L22" s="56"/>
      <c r="M22" s="29">
        <f>VLOOKUP(I22,[0]!cla,2,TRUE)</f>
        <v>0</v>
      </c>
      <c r="N22" s="29" t="e">
        <f>VLOOKUP(I22,[0]!cla,3,TRUE)</f>
        <v>#N/A</v>
      </c>
      <c r="O22" s="29" t="e">
        <f>VLOOKUP(K22,[0]!cla,2,TRUE)</f>
        <v>#VALUE!</v>
      </c>
      <c r="P22" s="29" t="e">
        <f>VLOOKUP(K22,[0]!cla,3,TRUE)</f>
        <v>#VALUE!</v>
      </c>
      <c r="Q22" s="29" t="b">
        <f t="shared" si="4"/>
        <v>1</v>
      </c>
      <c r="R22" s="61">
        <f t="shared" si="3"/>
      </c>
      <c r="V22" s="8"/>
      <c r="W22" s="8"/>
      <c r="X22" s="8"/>
      <c r="Y22" s="8"/>
      <c r="Z22" s="8"/>
    </row>
    <row r="23" spans="1:26" ht="12" customHeight="1">
      <c r="A23" s="156"/>
      <c r="B23" s="53" t="str">
        <f>LISTE_HOMMES!$K$8</f>
        <v>LE BONHOMME Eric 3D805</v>
      </c>
      <c r="C23" s="53" t="s">
        <v>111</v>
      </c>
      <c r="D23" s="53" t="str">
        <f>LISTE_HOMMES!$K$61</f>
        <v>  </v>
      </c>
      <c r="E23" s="320"/>
      <c r="F23" s="14" t="s">
        <v>111</v>
      </c>
      <c r="G23" s="10"/>
      <c r="H23" s="128" t="s">
        <v>96</v>
      </c>
      <c r="I23" s="54" t="str">
        <f t="shared" si="0"/>
        <v>LE BONHOMME Eric 3D805</v>
      </c>
      <c r="J23" s="90" t="str">
        <f t="shared" si="2"/>
        <v>XX</v>
      </c>
      <c r="K23" s="64">
        <f t="shared" si="1"/>
      </c>
      <c r="L23" s="56"/>
      <c r="M23" s="29">
        <f>VLOOKUP(I23,[0]!cla,2,TRUE)</f>
        <v>805</v>
      </c>
      <c r="N23" s="29">
        <f>VLOOKUP(I23,[0]!cla,3,TRUE)</f>
        <v>10</v>
      </c>
      <c r="O23" s="29" t="e">
        <f>VLOOKUP(K23,[0]!cla,2,TRUE)</f>
        <v>#VALUE!</v>
      </c>
      <c r="P23" s="29" t="e">
        <f>VLOOKUP(K23,[0]!cla,3,TRUE)</f>
        <v>#VALUE!</v>
      </c>
      <c r="Q23" s="29" t="b">
        <f t="shared" si="4"/>
        <v>1</v>
      </c>
      <c r="R23" s="61" t="e">
        <f t="shared" si="3"/>
        <v>#VALUE!</v>
      </c>
      <c r="V23" s="8"/>
      <c r="W23" s="8"/>
      <c r="X23" s="8"/>
      <c r="Y23" s="8"/>
      <c r="Z23" s="8"/>
    </row>
    <row r="24" spans="1:26" ht="12" customHeight="1">
      <c r="A24" s="156"/>
      <c r="B24" s="53" t="str">
        <f>LISTE_HOMMES!$K$21</f>
        <v>  </v>
      </c>
      <c r="C24" s="53" t="s">
        <v>111</v>
      </c>
      <c r="D24" s="53" t="str">
        <f>LISTE_HOMMES!$K$48</f>
        <v>  </v>
      </c>
      <c r="E24" s="320"/>
      <c r="F24" s="14" t="s">
        <v>111</v>
      </c>
      <c r="G24" s="10"/>
      <c r="H24" s="128" t="s">
        <v>96</v>
      </c>
      <c r="I24" s="54" t="str">
        <f t="shared" si="0"/>
        <v>  </v>
      </c>
      <c r="J24" s="90" t="str">
        <f t="shared" si="2"/>
        <v>XX</v>
      </c>
      <c r="K24" s="64">
        <f t="shared" si="1"/>
      </c>
      <c r="L24" s="56"/>
      <c r="M24" s="29">
        <f>VLOOKUP(I24,[0]!cla,2,TRUE)</f>
        <v>0</v>
      </c>
      <c r="N24" s="29" t="e">
        <f>VLOOKUP(I24,[0]!cla,3,TRUE)</f>
        <v>#N/A</v>
      </c>
      <c r="O24" s="29" t="e">
        <f>VLOOKUP(K24,[0]!cla,2,TRUE)</f>
        <v>#VALUE!</v>
      </c>
      <c r="P24" s="29" t="e">
        <f>VLOOKUP(K24,[0]!cla,3,TRUE)</f>
        <v>#VALUE!</v>
      </c>
      <c r="Q24" s="29" t="b">
        <f t="shared" si="4"/>
        <v>1</v>
      </c>
      <c r="R24" s="61">
        <f t="shared" si="3"/>
      </c>
      <c r="V24" s="8"/>
      <c r="W24" s="8"/>
      <c r="X24" s="8"/>
      <c r="Y24" s="8"/>
      <c r="Z24" s="8"/>
    </row>
    <row r="25" spans="1:26" ht="12" customHeight="1">
      <c r="A25" s="156"/>
      <c r="B25" s="53" t="str">
        <f>LISTE_HOMMES!$K$16</f>
        <v>CABARET Laurent 5C3199</v>
      </c>
      <c r="C25" s="53" t="s">
        <v>111</v>
      </c>
      <c r="D25" s="53" t="str">
        <f>LISTE_HOMMES!$K$53</f>
        <v>  </v>
      </c>
      <c r="E25" s="320"/>
      <c r="F25" s="14" t="s">
        <v>111</v>
      </c>
      <c r="G25" s="10"/>
      <c r="H25" s="128" t="s">
        <v>96</v>
      </c>
      <c r="I25" s="54" t="str">
        <f t="shared" si="0"/>
        <v>CABARET Laurent 5C3199</v>
      </c>
      <c r="J25" s="90" t="str">
        <f t="shared" si="2"/>
        <v>XX</v>
      </c>
      <c r="K25" s="64">
        <f t="shared" si="1"/>
      </c>
      <c r="L25" s="56"/>
      <c r="M25" s="29">
        <f>VLOOKUP(I25,[0]!cla,2,TRUE)</f>
        <v>3199</v>
      </c>
      <c r="N25" s="29">
        <f>VLOOKUP(I25,[0]!cla,3,TRUE)</f>
        <v>17</v>
      </c>
      <c r="O25" s="29" t="e">
        <f>VLOOKUP(K25,[0]!cla,2,TRUE)</f>
        <v>#VALUE!</v>
      </c>
      <c r="P25" s="29" t="e">
        <f>VLOOKUP(K25,[0]!cla,3,TRUE)</f>
        <v>#VALUE!</v>
      </c>
      <c r="Q25" s="29" t="b">
        <f t="shared" si="4"/>
        <v>1</v>
      </c>
      <c r="R25" s="61" t="e">
        <f t="shared" si="3"/>
        <v>#VALUE!</v>
      </c>
      <c r="V25" s="8"/>
      <c r="W25" s="8"/>
      <c r="X25" s="8"/>
      <c r="Y25" s="8"/>
      <c r="Z25" s="8"/>
    </row>
    <row r="26" spans="1:26" ht="12" customHeight="1">
      <c r="A26" s="156"/>
      <c r="B26" s="53" t="str">
        <f>LISTE_HOMMES!$K$32</f>
        <v>  </v>
      </c>
      <c r="C26" s="53" t="s">
        <v>111</v>
      </c>
      <c r="D26" s="53" t="str">
        <f>LISTE_HOMMES!$K$37</f>
        <v>  </v>
      </c>
      <c r="E26" s="320"/>
      <c r="F26" s="14" t="s">
        <v>111</v>
      </c>
      <c r="G26" s="10"/>
      <c r="H26" s="128" t="s">
        <v>96</v>
      </c>
      <c r="I26" s="54" t="str">
        <f t="shared" si="0"/>
        <v>  </v>
      </c>
      <c r="J26" s="90" t="str">
        <f t="shared" si="2"/>
        <v>XX</v>
      </c>
      <c r="K26" s="64">
        <f t="shared" si="1"/>
      </c>
      <c r="L26" s="56"/>
      <c r="M26" s="29">
        <f>VLOOKUP(I26,[0]!cla,2,TRUE)</f>
        <v>0</v>
      </c>
      <c r="N26" s="29" t="e">
        <f>VLOOKUP(I26,[0]!cla,3,TRUE)</f>
        <v>#N/A</v>
      </c>
      <c r="O26" s="29" t="e">
        <f>VLOOKUP(K26,[0]!cla,2,TRUE)</f>
        <v>#VALUE!</v>
      </c>
      <c r="P26" s="29" t="e">
        <f>VLOOKUP(K26,[0]!cla,3,TRUE)</f>
        <v>#VALUE!</v>
      </c>
      <c r="Q26" s="29" t="b">
        <f t="shared" si="4"/>
        <v>1</v>
      </c>
      <c r="R26" s="61">
        <f t="shared" si="3"/>
      </c>
      <c r="V26" s="8"/>
      <c r="W26" s="8"/>
      <c r="X26" s="8"/>
      <c r="Y26" s="8"/>
      <c r="Z26" s="8"/>
    </row>
    <row r="27" spans="1:26" ht="12" customHeight="1">
      <c r="A27" s="156"/>
      <c r="B27" s="53" t="str">
        <f>LISTE_HOMMES!$K$5</f>
        <v>BARRAIS Joris 3C638</v>
      </c>
      <c r="C27" s="53" t="s">
        <v>111</v>
      </c>
      <c r="D27" s="53" t="str">
        <f>LISTE_HOMMES!$K$64</f>
        <v>  </v>
      </c>
      <c r="E27" s="320"/>
      <c r="F27" s="14" t="s">
        <v>111</v>
      </c>
      <c r="G27" s="10"/>
      <c r="H27" s="128" t="s">
        <v>96</v>
      </c>
      <c r="I27" s="54" t="str">
        <f t="shared" si="0"/>
        <v>BARRAIS Joris 3C638</v>
      </c>
      <c r="J27" s="90" t="str">
        <f t="shared" si="2"/>
        <v>XX</v>
      </c>
      <c r="K27" s="64">
        <f t="shared" si="1"/>
      </c>
      <c r="L27" s="56"/>
      <c r="M27" s="29">
        <f>VLOOKUP(I27,[0]!cla,2,TRUE)</f>
        <v>638</v>
      </c>
      <c r="N27" s="29">
        <f>VLOOKUP(I27,[0]!cla,3,TRUE)</f>
        <v>9</v>
      </c>
      <c r="O27" s="29" t="e">
        <f>VLOOKUP(K27,[0]!cla,2,TRUE)</f>
        <v>#VALUE!</v>
      </c>
      <c r="P27" s="29" t="e">
        <f>VLOOKUP(K27,[0]!cla,3,TRUE)</f>
        <v>#VALUE!</v>
      </c>
      <c r="Q27" s="29" t="b">
        <f t="shared" si="4"/>
        <v>1</v>
      </c>
      <c r="R27" s="61" t="e">
        <f t="shared" si="3"/>
        <v>#VALUE!</v>
      </c>
      <c r="V27" s="8"/>
      <c r="W27" s="8"/>
      <c r="X27" s="8"/>
      <c r="Y27" s="8"/>
      <c r="Z27" s="8"/>
    </row>
    <row r="28" spans="1:26" ht="12" customHeight="1">
      <c r="A28" s="156"/>
      <c r="B28" s="53" t="str">
        <f>LISTE_HOMMES!$K$25</f>
        <v>  </v>
      </c>
      <c r="C28" s="53" t="s">
        <v>111</v>
      </c>
      <c r="D28" s="53" t="str">
        <f>LISTE_HOMMES!$K$44</f>
        <v>  </v>
      </c>
      <c r="E28" s="320"/>
      <c r="F28" s="14" t="s">
        <v>111</v>
      </c>
      <c r="G28" s="10"/>
      <c r="H28" s="128" t="s">
        <v>96</v>
      </c>
      <c r="I28" s="54" t="str">
        <f t="shared" si="0"/>
        <v>  </v>
      </c>
      <c r="J28" s="90" t="str">
        <f t="shared" si="2"/>
        <v>XX</v>
      </c>
      <c r="K28" s="64">
        <f t="shared" si="1"/>
      </c>
      <c r="L28" s="56"/>
      <c r="M28" s="29">
        <f>VLOOKUP(I28,[0]!cla,2,TRUE)</f>
        <v>0</v>
      </c>
      <c r="N28" s="29" t="e">
        <f>VLOOKUP(I28,[0]!cla,3,TRUE)</f>
        <v>#N/A</v>
      </c>
      <c r="O28" s="29" t="e">
        <f>VLOOKUP(K28,[0]!cla,2,TRUE)</f>
        <v>#VALUE!</v>
      </c>
      <c r="P28" s="29" t="e">
        <f>VLOOKUP(K28,[0]!cla,3,TRUE)</f>
        <v>#VALUE!</v>
      </c>
      <c r="Q28" s="29" t="b">
        <f t="shared" si="4"/>
        <v>1</v>
      </c>
      <c r="R28" s="61">
        <f t="shared" si="3"/>
      </c>
      <c r="V28" s="8"/>
      <c r="W28" s="8"/>
      <c r="X28" s="8"/>
      <c r="Y28" s="8"/>
      <c r="Z28" s="8"/>
    </row>
    <row r="29" spans="1:26" ht="12" customHeight="1">
      <c r="A29" s="156"/>
      <c r="B29" s="53" t="str">
        <f>LISTE_HOMMES!$K$12</f>
        <v>VERCHERE Dominique 5A1996</v>
      </c>
      <c r="C29" s="53" t="s">
        <v>111</v>
      </c>
      <c r="D29" s="53" t="str">
        <f>LISTE_HOMMES!$K$57</f>
        <v>  </v>
      </c>
      <c r="E29" s="320"/>
      <c r="F29" s="14" t="s">
        <v>111</v>
      </c>
      <c r="G29" s="10"/>
      <c r="H29" s="128" t="s">
        <v>96</v>
      </c>
      <c r="I29" s="54" t="str">
        <f t="shared" si="0"/>
        <v>VERCHERE Dominique 5A1996</v>
      </c>
      <c r="J29" s="90" t="str">
        <f t="shared" si="2"/>
        <v>XX</v>
      </c>
      <c r="K29" s="64">
        <f t="shared" si="1"/>
      </c>
      <c r="L29" s="56"/>
      <c r="M29" s="29">
        <f>VLOOKUP(I29,[0]!cla,2,TRUE)</f>
        <v>1996</v>
      </c>
      <c r="N29" s="29">
        <f>VLOOKUP(I29,[0]!cla,3,TRUE)</f>
        <v>15</v>
      </c>
      <c r="O29" s="29" t="e">
        <f>VLOOKUP(K29,[0]!cla,2,TRUE)</f>
        <v>#VALUE!</v>
      </c>
      <c r="P29" s="29" t="e">
        <f>VLOOKUP(K29,[0]!cla,3,TRUE)</f>
        <v>#VALUE!</v>
      </c>
      <c r="Q29" s="29" t="b">
        <f t="shared" si="4"/>
        <v>1</v>
      </c>
      <c r="R29" s="61" t="e">
        <f t="shared" si="3"/>
        <v>#VALUE!</v>
      </c>
      <c r="V29" s="8"/>
      <c r="W29" s="8"/>
      <c r="X29" s="8"/>
      <c r="Y29" s="8"/>
      <c r="Z29" s="8"/>
    </row>
    <row r="30" spans="1:26" ht="12" customHeight="1">
      <c r="A30" s="156"/>
      <c r="B30" s="53" t="str">
        <f>LISTE_HOMMES!$K$28</f>
        <v>  </v>
      </c>
      <c r="C30" s="53" t="s">
        <v>111</v>
      </c>
      <c r="D30" s="53" t="str">
        <f>LISTE_HOMMES!$K$41</f>
        <v>  </v>
      </c>
      <c r="E30" s="320"/>
      <c r="F30" s="14" t="s">
        <v>111</v>
      </c>
      <c r="G30" s="10"/>
      <c r="H30" s="128" t="s">
        <v>96</v>
      </c>
      <c r="I30" s="54" t="str">
        <f t="shared" si="0"/>
        <v>  </v>
      </c>
      <c r="J30" s="90" t="str">
        <f t="shared" si="2"/>
        <v>XX</v>
      </c>
      <c r="K30" s="64">
        <f t="shared" si="1"/>
      </c>
      <c r="L30" s="56"/>
      <c r="M30" s="29">
        <f>VLOOKUP(I30,[0]!cla,2,TRUE)</f>
        <v>0</v>
      </c>
      <c r="N30" s="29" t="e">
        <f>VLOOKUP(I30,[0]!cla,3,TRUE)</f>
        <v>#N/A</v>
      </c>
      <c r="O30" s="29" t="e">
        <f>VLOOKUP(K30,[0]!cla,2,TRUE)</f>
        <v>#VALUE!</v>
      </c>
      <c r="P30" s="29" t="e">
        <f>VLOOKUP(K30,[0]!cla,3,TRUE)</f>
        <v>#VALUE!</v>
      </c>
      <c r="Q30" s="29" t="b">
        <f t="shared" si="4"/>
        <v>1</v>
      </c>
      <c r="R30" s="61">
        <f t="shared" si="3"/>
      </c>
      <c r="V30" s="8"/>
      <c r="W30" s="8"/>
      <c r="X30" s="8"/>
      <c r="Y30" s="8"/>
      <c r="Z30" s="8"/>
    </row>
    <row r="31" spans="1:26" ht="12" customHeight="1">
      <c r="A31" s="156"/>
      <c r="B31" s="53" t="str">
        <f>LISTE_HOMMES!$K$9</f>
        <v>CHESNEAU Didier 4C1513</v>
      </c>
      <c r="C31" s="53" t="s">
        <v>111</v>
      </c>
      <c r="D31" s="53" t="str">
        <f>LISTE_HOMMES!$K$60</f>
        <v>  </v>
      </c>
      <c r="E31" s="320"/>
      <c r="F31" s="14" t="s">
        <v>111</v>
      </c>
      <c r="G31" s="10"/>
      <c r="H31" s="128" t="s">
        <v>96</v>
      </c>
      <c r="I31" s="54" t="str">
        <f t="shared" si="0"/>
        <v>CHESNEAU Didier 4C1513</v>
      </c>
      <c r="J31" s="90" t="str">
        <f t="shared" si="2"/>
        <v>XX</v>
      </c>
      <c r="K31" s="64">
        <f t="shared" si="1"/>
      </c>
      <c r="L31" s="56"/>
      <c r="M31" s="29">
        <f>VLOOKUP(I31,[0]!cla,2,TRUE)</f>
        <v>1513</v>
      </c>
      <c r="N31" s="29">
        <f>VLOOKUP(I31,[0]!cla,3,TRUE)</f>
        <v>13</v>
      </c>
      <c r="O31" s="29" t="e">
        <f>VLOOKUP(K31,[0]!cla,2,TRUE)</f>
        <v>#VALUE!</v>
      </c>
      <c r="P31" s="29" t="e">
        <f>VLOOKUP(K31,[0]!cla,3,TRUE)</f>
        <v>#VALUE!</v>
      </c>
      <c r="Q31" s="29" t="b">
        <f t="shared" si="4"/>
        <v>1</v>
      </c>
      <c r="R31" s="61" t="e">
        <f t="shared" si="3"/>
        <v>#VALUE!</v>
      </c>
      <c r="V31" s="8"/>
      <c r="W31" s="8"/>
      <c r="X31" s="8"/>
      <c r="Y31" s="8"/>
      <c r="Z31" s="8"/>
    </row>
    <row r="32" spans="1:26" ht="12" customHeight="1">
      <c r="A32" s="156"/>
      <c r="B32" s="53" t="str">
        <f>LISTE_HOMMES!$K$20</f>
        <v>  </v>
      </c>
      <c r="C32" s="53" t="s">
        <v>111</v>
      </c>
      <c r="D32" s="53" t="str">
        <f>LISTE_HOMMES!$K$49</f>
        <v>  </v>
      </c>
      <c r="E32" s="320"/>
      <c r="F32" s="14" t="s">
        <v>111</v>
      </c>
      <c r="G32" s="10"/>
      <c r="H32" s="128" t="s">
        <v>96</v>
      </c>
      <c r="I32" s="54" t="str">
        <f t="shared" si="0"/>
        <v>  </v>
      </c>
      <c r="J32" s="90" t="str">
        <f t="shared" si="2"/>
        <v>XX</v>
      </c>
      <c r="K32" s="64">
        <f t="shared" si="1"/>
      </c>
      <c r="L32" s="56"/>
      <c r="M32" s="29">
        <f>VLOOKUP(I32,[0]!cla,2,TRUE)</f>
        <v>0</v>
      </c>
      <c r="N32" s="29" t="e">
        <f>VLOOKUP(I32,[0]!cla,3,TRUE)</f>
        <v>#N/A</v>
      </c>
      <c r="O32" s="29" t="e">
        <f>VLOOKUP(K32,[0]!cla,2,TRUE)</f>
        <v>#VALUE!</v>
      </c>
      <c r="P32" s="29" t="e">
        <f>VLOOKUP(K32,[0]!cla,3,TRUE)</f>
        <v>#VALUE!</v>
      </c>
      <c r="Q32" s="29" t="b">
        <f t="shared" si="4"/>
        <v>1</v>
      </c>
      <c r="R32" s="61">
        <f t="shared" si="3"/>
      </c>
      <c r="V32" s="8"/>
      <c r="W32" s="8"/>
      <c r="X32" s="8"/>
      <c r="Y32" s="8"/>
      <c r="Z32" s="8"/>
    </row>
    <row r="33" spans="1:26" ht="12" customHeight="1">
      <c r="A33" s="156"/>
      <c r="B33" s="53" t="str">
        <f>LISTE_HOMMES!$K$17</f>
        <v>CALLOCH Philippe 5C3388</v>
      </c>
      <c r="C33" s="53" t="s">
        <v>111</v>
      </c>
      <c r="D33" s="53" t="str">
        <f>LISTE_HOMMES!$K$52</f>
        <v>  </v>
      </c>
      <c r="E33" s="320"/>
      <c r="F33" s="14" t="s">
        <v>111</v>
      </c>
      <c r="G33" s="10"/>
      <c r="H33" s="128" t="s">
        <v>96</v>
      </c>
      <c r="I33" s="54" t="str">
        <f t="shared" si="0"/>
        <v>CALLOCH Philippe 5C3388</v>
      </c>
      <c r="J33" s="90" t="str">
        <f t="shared" si="2"/>
        <v>XX</v>
      </c>
      <c r="K33" s="64">
        <f t="shared" si="1"/>
      </c>
      <c r="L33" s="56"/>
      <c r="M33" s="29">
        <f>VLOOKUP(I33,[0]!cla,2,TRUE)</f>
        <v>3388</v>
      </c>
      <c r="N33" s="29">
        <f>VLOOKUP(I33,[0]!cla,3,TRUE)</f>
        <v>17</v>
      </c>
      <c r="O33" s="29" t="e">
        <f>VLOOKUP(K33,[0]!cla,2,TRUE)</f>
        <v>#VALUE!</v>
      </c>
      <c r="P33" s="29" t="e">
        <f>VLOOKUP(K33,[0]!cla,3,TRUE)</f>
        <v>#VALUE!</v>
      </c>
      <c r="Q33" s="29" t="b">
        <f t="shared" si="4"/>
        <v>1</v>
      </c>
      <c r="R33" s="61" t="e">
        <f t="shared" si="3"/>
        <v>#VALUE!</v>
      </c>
      <c r="V33" s="8"/>
      <c r="W33" s="8"/>
      <c r="X33" s="8"/>
      <c r="Y33" s="8"/>
      <c r="Z33" s="8"/>
    </row>
    <row r="34" spans="1:26" ht="12" customHeight="1">
      <c r="A34" s="156"/>
      <c r="B34" s="53" t="str">
        <f>LISTE_HOMMES!$K$33</f>
        <v>  </v>
      </c>
      <c r="C34" s="53" t="s">
        <v>111</v>
      </c>
      <c r="D34" s="53" t="str">
        <f>LISTE_HOMMES!$K$36</f>
        <v>  </v>
      </c>
      <c r="E34" s="320"/>
      <c r="F34" s="14" t="s">
        <v>111</v>
      </c>
      <c r="G34" s="10"/>
      <c r="H34" s="128" t="s">
        <v>96</v>
      </c>
      <c r="I34" s="54" t="str">
        <f t="shared" si="0"/>
        <v>  </v>
      </c>
      <c r="J34" s="90" t="str">
        <f t="shared" si="2"/>
        <v>XX</v>
      </c>
      <c r="K34" s="64">
        <f t="shared" si="1"/>
      </c>
      <c r="L34" s="56"/>
      <c r="M34" s="29">
        <f>VLOOKUP(I34,[0]!cla,2,TRUE)</f>
        <v>0</v>
      </c>
      <c r="N34" s="29" t="e">
        <f>VLOOKUP(I34,[0]!cla,3,TRUE)</f>
        <v>#N/A</v>
      </c>
      <c r="O34" s="29" t="e">
        <f>VLOOKUP(K34,[0]!cla,2,TRUE)</f>
        <v>#VALUE!</v>
      </c>
      <c r="P34" s="29" t="e">
        <f>VLOOKUP(K34,[0]!cla,3,TRUE)</f>
        <v>#VALUE!</v>
      </c>
      <c r="Q34" s="29" t="b">
        <f t="shared" si="4"/>
        <v>1</v>
      </c>
      <c r="R34" s="61">
        <f t="shared" si="3"/>
      </c>
      <c r="V34" s="8"/>
      <c r="W34" s="8"/>
      <c r="X34" s="8"/>
      <c r="Y34" s="8"/>
      <c r="Z34" s="8"/>
    </row>
    <row r="35" spans="1:26" ht="12" customHeight="1">
      <c r="A35" s="156"/>
      <c r="B35" s="53" t="str">
        <f>LISTE_HOMMES!$K$4</f>
        <v>LEFEVRE  Lionel 3B481</v>
      </c>
      <c r="C35" s="53" t="s">
        <v>111</v>
      </c>
      <c r="D35" s="53" t="str">
        <f>LISTE_HOMMES!$K$65</f>
        <v>  </v>
      </c>
      <c r="E35" s="320"/>
      <c r="F35" s="14" t="s">
        <v>111</v>
      </c>
      <c r="G35" s="10"/>
      <c r="H35" s="128" t="s">
        <v>96</v>
      </c>
      <c r="I35" s="54" t="str">
        <f t="shared" si="0"/>
        <v>LEFEVRE  Lionel 3B481</v>
      </c>
      <c r="J35" s="90" t="str">
        <f t="shared" si="2"/>
        <v>XX</v>
      </c>
      <c r="K35" s="64">
        <f t="shared" si="1"/>
      </c>
      <c r="L35" s="56"/>
      <c r="M35" s="29">
        <f>VLOOKUP(I35,[0]!cla,2,TRUE)</f>
        <v>481</v>
      </c>
      <c r="N35" s="29">
        <f>VLOOKUP(I35,[0]!cla,3,TRUE)</f>
        <v>8</v>
      </c>
      <c r="O35" s="29" t="e">
        <f>VLOOKUP(K35,[0]!cla,2,TRUE)</f>
        <v>#VALUE!</v>
      </c>
      <c r="P35" s="29" t="e">
        <f>VLOOKUP(K35,[0]!cla,3,TRUE)</f>
        <v>#VALUE!</v>
      </c>
      <c r="Q35" s="29" t="b">
        <f t="shared" si="4"/>
        <v>1</v>
      </c>
      <c r="R35" s="61" t="e">
        <f t="shared" si="3"/>
        <v>#VALUE!</v>
      </c>
      <c r="V35" s="8"/>
      <c r="W35" s="8"/>
      <c r="X35" s="8"/>
      <c r="Y35" s="8"/>
      <c r="Z35" s="8"/>
    </row>
    <row r="36" spans="1:26" ht="12" customHeight="1" thickBot="1">
      <c r="A36" s="156"/>
      <c r="B36" s="53"/>
      <c r="C36" s="53"/>
      <c r="D36" s="53"/>
      <c r="E36" s="320"/>
      <c r="F36" s="14"/>
      <c r="G36" s="10"/>
      <c r="H36" s="128"/>
      <c r="I36" s="54"/>
      <c r="J36" s="90"/>
      <c r="K36" s="64"/>
      <c r="L36" s="56"/>
      <c r="R36" s="61">
        <f t="shared" si="3"/>
      </c>
      <c r="V36" s="8"/>
      <c r="W36" s="8"/>
      <c r="X36" s="8"/>
      <c r="Y36" s="8"/>
      <c r="Z36" s="8"/>
    </row>
    <row r="37" spans="1:26" ht="12" customHeight="1">
      <c r="A37" s="170"/>
      <c r="B37" s="159" t="s">
        <v>112</v>
      </c>
      <c r="C37" s="52"/>
      <c r="D37" s="52"/>
      <c r="E37" s="320"/>
      <c r="F37" s="13"/>
      <c r="G37" s="16"/>
      <c r="H37" s="131"/>
      <c r="I37" s="52"/>
      <c r="J37" s="89"/>
      <c r="K37" s="63"/>
      <c r="L37" s="56"/>
      <c r="R37" s="61" t="e">
        <f t="shared" si="3"/>
        <v>#VALUE!</v>
      </c>
      <c r="U37" s="25"/>
      <c r="V37" s="8"/>
      <c r="W37" s="8"/>
      <c r="X37" s="8"/>
      <c r="Y37" s="8"/>
      <c r="Z37" s="8"/>
    </row>
    <row r="38" spans="1:26" ht="12" customHeight="1">
      <c r="A38" s="156"/>
      <c r="B38" s="54" t="str">
        <f>I4</f>
        <v>DELAUNAY Yannick 3B402</v>
      </c>
      <c r="C38" s="53" t="s">
        <v>111</v>
      </c>
      <c r="D38" s="54" t="str">
        <f>I5</f>
        <v>  </v>
      </c>
      <c r="E38" s="320"/>
      <c r="F38" s="14" t="s">
        <v>111</v>
      </c>
      <c r="G38" s="10"/>
      <c r="H38" s="128" t="s">
        <v>96</v>
      </c>
      <c r="I38" s="54" t="str">
        <f aca="true" t="shared" si="5" ref="I38:I53">IF(TRIM(D38)="",B38,IF(TRIM(B38)="",D38,IF(AND(E38=0,G38=0),REPT("_",15),IF(E38=G38,REPT("? ",5),IF(N(E38)&gt;N(G38),B38,D38)))))</f>
        <v>DELAUNAY Yannick 3B402</v>
      </c>
      <c r="J38" s="90" t="str">
        <f aca="true" t="shared" si="6" ref="J38:J71">IF(AND(E38=0,G38=0),REPT("X",2),IF(E38=G38,REPT("X",2),IF(E38&gt;G38,"","")))</f>
        <v>XX</v>
      </c>
      <c r="K38" s="64">
        <f aca="true" t="shared" si="7" ref="K38:K53">IF(TRIM(D38)="","",IF(TRIM(B38)="","",IF(AND(E38=0,G38=0),REPT("_",15),IF(E38=G38,REPT("? ",5),IF(N(E38)&gt;N(G38),D38,B38)))))</f>
      </c>
      <c r="L38" s="56"/>
      <c r="M38" s="29">
        <f>VLOOKUP(I38,[0]!cla,2,TRUE)</f>
        <v>402</v>
      </c>
      <c r="N38" s="29">
        <f>VLOOKUP(I38,[0]!cla,3,TRUE)</f>
        <v>8</v>
      </c>
      <c r="O38" s="29" t="e">
        <f>VLOOKUP(K38,[0]!cla,2,TRUE)</f>
        <v>#VALUE!</v>
      </c>
      <c r="P38" s="29" t="e">
        <f>VLOOKUP(K38,[0]!cla,3,TRUE)</f>
        <v>#VALUE!</v>
      </c>
      <c r="Q38" s="29" t="b">
        <f aca="true" t="shared" si="8" ref="Q38:Q53">IF(OR(T(E38)="f",T(G38)="f"),TRUE,(ISERROR(P38)))</f>
        <v>1</v>
      </c>
      <c r="R38" s="61" t="e">
        <f t="shared" si="3"/>
        <v>#VALUE!</v>
      </c>
      <c r="V38" s="8"/>
      <c r="W38" s="8"/>
      <c r="X38" s="8"/>
      <c r="Y38" s="8"/>
      <c r="Z38" s="8"/>
    </row>
    <row r="39" spans="1:26" ht="12" customHeight="1">
      <c r="A39" s="156"/>
      <c r="B39" s="54" t="str">
        <f>I6</f>
        <v>BONTEMPS Christophe NC4800</v>
      </c>
      <c r="C39" s="53" t="s">
        <v>111</v>
      </c>
      <c r="D39" s="54" t="str">
        <f>I7</f>
        <v>  </v>
      </c>
      <c r="E39" s="320"/>
      <c r="F39" s="14" t="s">
        <v>111</v>
      </c>
      <c r="G39" s="10"/>
      <c r="H39" s="128"/>
      <c r="I39" s="54" t="str">
        <f t="shared" si="5"/>
        <v>BONTEMPS Christophe NC4800</v>
      </c>
      <c r="J39" s="90" t="str">
        <f t="shared" si="6"/>
        <v>XX</v>
      </c>
      <c r="K39" s="64">
        <f t="shared" si="7"/>
      </c>
      <c r="L39" s="56"/>
      <c r="M39" s="29">
        <f>VLOOKUP(I39,[0]!cla,2,TRUE)</f>
        <v>4800</v>
      </c>
      <c r="N39" s="29">
        <f>VLOOKUP(I39,[0]!cla,3,TRUE)</f>
        <v>18</v>
      </c>
      <c r="O39" s="29" t="e">
        <f>VLOOKUP(K39,[0]!cla,2,TRUE)</f>
        <v>#VALUE!</v>
      </c>
      <c r="P39" s="29" t="e">
        <f>VLOOKUP(K39,[0]!cla,3,TRUE)</f>
        <v>#VALUE!</v>
      </c>
      <c r="Q39" s="29" t="b">
        <f t="shared" si="8"/>
        <v>1</v>
      </c>
      <c r="R39" s="61" t="e">
        <f t="shared" si="3"/>
        <v>#VALUE!</v>
      </c>
      <c r="V39" s="8"/>
      <c r="W39" s="8"/>
      <c r="X39" s="8"/>
      <c r="Y39" s="8"/>
      <c r="Z39" s="8"/>
    </row>
    <row r="40" spans="1:26" ht="12" customHeight="1">
      <c r="A40" s="156"/>
      <c r="B40" s="54" t="str">
        <f>I8</f>
        <v>COMBOT Frédérick 4D1839</v>
      </c>
      <c r="C40" s="53" t="s">
        <v>111</v>
      </c>
      <c r="D40" s="54" t="str">
        <f>I9</f>
        <v>  </v>
      </c>
      <c r="E40" s="320"/>
      <c r="F40" s="14" t="s">
        <v>111</v>
      </c>
      <c r="G40" s="10"/>
      <c r="H40" s="128"/>
      <c r="I40" s="54" t="str">
        <f t="shared" si="5"/>
        <v>COMBOT Frédérick 4D1839</v>
      </c>
      <c r="J40" s="90" t="str">
        <f t="shared" si="6"/>
        <v>XX</v>
      </c>
      <c r="K40" s="64">
        <f t="shared" si="7"/>
      </c>
      <c r="L40" s="56"/>
      <c r="M40" s="29">
        <f>VLOOKUP(I40,[0]!cla,2,TRUE)</f>
        <v>1839</v>
      </c>
      <c r="N40" s="29">
        <f>VLOOKUP(I40,[0]!cla,3,TRUE)</f>
        <v>14</v>
      </c>
      <c r="O40" s="29" t="e">
        <f>VLOOKUP(K40,[0]!cla,2,TRUE)</f>
        <v>#VALUE!</v>
      </c>
      <c r="P40" s="29" t="e">
        <f>VLOOKUP(K40,[0]!cla,3,TRUE)</f>
        <v>#VALUE!</v>
      </c>
      <c r="Q40" s="29" t="b">
        <f t="shared" si="8"/>
        <v>1</v>
      </c>
      <c r="R40" s="61" t="e">
        <f t="shared" si="3"/>
        <v>#VALUE!</v>
      </c>
      <c r="V40" s="8"/>
      <c r="W40" s="8"/>
      <c r="X40" s="8"/>
      <c r="Y40" s="8"/>
      <c r="Z40" s="8"/>
    </row>
    <row r="41" spans="1:26" ht="12" customHeight="1">
      <c r="A41" s="156"/>
      <c r="B41" s="54" t="str">
        <f>I10</f>
        <v>LE DOUARIN Xavier 4D1948</v>
      </c>
      <c r="C41" s="53" t="s">
        <v>111</v>
      </c>
      <c r="D41" s="54" t="str">
        <f>I11</f>
        <v>  </v>
      </c>
      <c r="E41" s="320"/>
      <c r="F41" s="14" t="s">
        <v>111</v>
      </c>
      <c r="G41" s="10"/>
      <c r="H41" s="128"/>
      <c r="I41" s="54" t="str">
        <f t="shared" si="5"/>
        <v>LE DOUARIN Xavier 4D1948</v>
      </c>
      <c r="J41" s="90" t="str">
        <f t="shared" si="6"/>
        <v>XX</v>
      </c>
      <c r="K41" s="64">
        <f t="shared" si="7"/>
      </c>
      <c r="L41" s="56"/>
      <c r="M41" s="29">
        <f>VLOOKUP(I41,[0]!cla,2,TRUE)</f>
        <v>1948</v>
      </c>
      <c r="N41" s="29">
        <f>VLOOKUP(I41,[0]!cla,3,TRUE)</f>
        <v>14</v>
      </c>
      <c r="O41" s="29" t="e">
        <f>VLOOKUP(K41,[0]!cla,2,TRUE)</f>
        <v>#VALUE!</v>
      </c>
      <c r="P41" s="29" t="e">
        <f>VLOOKUP(K41,[0]!cla,3,TRUE)</f>
        <v>#VALUE!</v>
      </c>
      <c r="Q41" s="29" t="b">
        <f t="shared" si="8"/>
        <v>1</v>
      </c>
      <c r="R41" s="61" t="e">
        <f t="shared" si="3"/>
        <v>#VALUE!</v>
      </c>
      <c r="V41" s="8"/>
      <c r="W41" s="8"/>
      <c r="X41" s="8"/>
      <c r="Y41" s="8"/>
      <c r="Z41" s="8"/>
    </row>
    <row r="42" spans="1:26" ht="12" customHeight="1">
      <c r="A42" s="156"/>
      <c r="B42" s="54" t="str">
        <f>I12</f>
        <v>GILIS Bruno 3C660</v>
      </c>
      <c r="C42" s="53" t="s">
        <v>111</v>
      </c>
      <c r="D42" s="54" t="str">
        <f>I13</f>
        <v>  </v>
      </c>
      <c r="E42" s="320"/>
      <c r="F42" s="14" t="s">
        <v>111</v>
      </c>
      <c r="G42" s="10"/>
      <c r="H42" s="128"/>
      <c r="I42" s="54" t="str">
        <f t="shared" si="5"/>
        <v>GILIS Bruno 3C660</v>
      </c>
      <c r="J42" s="90" t="str">
        <f t="shared" si="6"/>
        <v>XX</v>
      </c>
      <c r="K42" s="64">
        <f t="shared" si="7"/>
      </c>
      <c r="L42" s="56"/>
      <c r="M42" s="29">
        <f>VLOOKUP(I42,[0]!cla,2,TRUE)</f>
        <v>660</v>
      </c>
      <c r="N42" s="29">
        <f>VLOOKUP(I42,[0]!cla,3,TRUE)</f>
        <v>9</v>
      </c>
      <c r="O42" s="29" t="e">
        <f>VLOOKUP(K42,[0]!cla,2,TRUE)</f>
        <v>#VALUE!</v>
      </c>
      <c r="P42" s="29" t="e">
        <f>VLOOKUP(K42,[0]!cla,3,TRUE)</f>
        <v>#VALUE!</v>
      </c>
      <c r="Q42" s="29" t="b">
        <f t="shared" si="8"/>
        <v>1</v>
      </c>
      <c r="R42" s="61" t="e">
        <f t="shared" si="3"/>
        <v>#VALUE!</v>
      </c>
      <c r="V42" s="8"/>
      <c r="W42" s="8"/>
      <c r="X42" s="8"/>
      <c r="Y42" s="8"/>
      <c r="Z42" s="8"/>
    </row>
    <row r="43" spans="1:26" ht="12" customHeight="1">
      <c r="A43" s="156"/>
      <c r="B43" s="54" t="str">
        <f>I14</f>
        <v>BERNARD Pierre 5C3078</v>
      </c>
      <c r="C43" s="53" t="s">
        <v>111</v>
      </c>
      <c r="D43" s="54" t="str">
        <f>I15</f>
        <v>  </v>
      </c>
      <c r="E43" s="320"/>
      <c r="F43" s="14" t="s">
        <v>111</v>
      </c>
      <c r="G43" s="10"/>
      <c r="H43" s="128"/>
      <c r="I43" s="54" t="str">
        <f t="shared" si="5"/>
        <v>BERNARD Pierre 5C3078</v>
      </c>
      <c r="J43" s="90" t="str">
        <f t="shared" si="6"/>
        <v>XX</v>
      </c>
      <c r="K43" s="64">
        <f t="shared" si="7"/>
      </c>
      <c r="L43" s="56"/>
      <c r="M43" s="29">
        <f>VLOOKUP(I43,[0]!cla,2,TRUE)</f>
        <v>3078</v>
      </c>
      <c r="N43" s="29">
        <f>VLOOKUP(I43,[0]!cla,3,TRUE)</f>
        <v>17</v>
      </c>
      <c r="O43" s="29" t="e">
        <f>VLOOKUP(K43,[0]!cla,2,TRUE)</f>
        <v>#VALUE!</v>
      </c>
      <c r="P43" s="29" t="e">
        <f>VLOOKUP(K43,[0]!cla,3,TRUE)</f>
        <v>#VALUE!</v>
      </c>
      <c r="Q43" s="29" t="b">
        <f t="shared" si="8"/>
        <v>1</v>
      </c>
      <c r="R43" s="61" t="e">
        <f t="shared" si="3"/>
        <v>#VALUE!</v>
      </c>
      <c r="V43" s="8"/>
      <c r="W43" s="8"/>
      <c r="X43" s="8"/>
      <c r="Y43" s="8"/>
      <c r="Z43" s="8"/>
    </row>
    <row r="44" spans="1:26" ht="12" customHeight="1">
      <c r="A44" s="156"/>
      <c r="B44" s="54" t="str">
        <f>I16</f>
        <v>JAN Gwénaël 3C669</v>
      </c>
      <c r="C44" s="53" t="s">
        <v>111</v>
      </c>
      <c r="D44" s="54" t="str">
        <f>I17</f>
        <v>  </v>
      </c>
      <c r="E44" s="320"/>
      <c r="F44" s="14" t="s">
        <v>111</v>
      </c>
      <c r="G44" s="10"/>
      <c r="H44" s="128" t="s">
        <v>96</v>
      </c>
      <c r="I44" s="54" t="str">
        <f t="shared" si="5"/>
        <v>JAN Gwénaël 3C669</v>
      </c>
      <c r="J44" s="90" t="str">
        <f t="shared" si="6"/>
        <v>XX</v>
      </c>
      <c r="K44" s="64">
        <f t="shared" si="7"/>
      </c>
      <c r="L44" s="56"/>
      <c r="M44" s="29">
        <f>VLOOKUP(I44,[0]!cla,2,TRUE)</f>
        <v>669</v>
      </c>
      <c r="N44" s="29">
        <f>VLOOKUP(I44,[0]!cla,3,TRUE)</f>
        <v>9</v>
      </c>
      <c r="O44" s="29" t="e">
        <f>VLOOKUP(K44,[0]!cla,2,TRUE)</f>
        <v>#VALUE!</v>
      </c>
      <c r="P44" s="29" t="e">
        <f>VLOOKUP(K44,[0]!cla,3,TRUE)</f>
        <v>#VALUE!</v>
      </c>
      <c r="Q44" s="29" t="b">
        <f t="shared" si="8"/>
        <v>1</v>
      </c>
      <c r="R44" s="61" t="e">
        <f t="shared" si="3"/>
        <v>#VALUE!</v>
      </c>
      <c r="V44" s="8"/>
      <c r="W44" s="8"/>
      <c r="X44" s="8"/>
      <c r="Y44" s="8"/>
      <c r="Z44" s="8"/>
    </row>
    <row r="45" spans="1:26" ht="12" customHeight="1">
      <c r="A45" s="156"/>
      <c r="B45" s="54" t="str">
        <f>I18</f>
        <v>ONBASIOGLU Gilles 5B2541</v>
      </c>
      <c r="C45" s="53" t="s">
        <v>111</v>
      </c>
      <c r="D45" s="54" t="str">
        <f>I19</f>
        <v>  </v>
      </c>
      <c r="E45" s="320"/>
      <c r="F45" s="14" t="s">
        <v>111</v>
      </c>
      <c r="G45" s="10"/>
      <c r="H45" s="128" t="s">
        <v>96</v>
      </c>
      <c r="I45" s="54" t="str">
        <f t="shared" si="5"/>
        <v>ONBASIOGLU Gilles 5B2541</v>
      </c>
      <c r="J45" s="90" t="str">
        <f t="shared" si="6"/>
        <v>XX</v>
      </c>
      <c r="K45" s="64">
        <f t="shared" si="7"/>
      </c>
      <c r="L45" s="56"/>
      <c r="M45" s="29">
        <f>VLOOKUP(I45,[0]!cla,2,TRUE)</f>
        <v>2541</v>
      </c>
      <c r="N45" s="29">
        <f>VLOOKUP(I45,[0]!cla,3,TRUE)</f>
        <v>16</v>
      </c>
      <c r="O45" s="29" t="e">
        <f>VLOOKUP(K45,[0]!cla,2,TRUE)</f>
        <v>#VALUE!</v>
      </c>
      <c r="P45" s="29" t="e">
        <f>VLOOKUP(K45,[0]!cla,3,TRUE)</f>
        <v>#VALUE!</v>
      </c>
      <c r="Q45" s="29" t="b">
        <f t="shared" si="8"/>
        <v>1</v>
      </c>
      <c r="R45" s="61" t="e">
        <f t="shared" si="3"/>
        <v>#VALUE!</v>
      </c>
      <c r="V45" s="8"/>
      <c r="W45" s="8"/>
      <c r="X45" s="8"/>
      <c r="Y45" s="8"/>
      <c r="Z45" s="8"/>
    </row>
    <row r="46" spans="1:26" ht="12" customHeight="1">
      <c r="A46" s="156"/>
      <c r="B46" s="54" t="str">
        <f>I21</f>
        <v>TANGUY Yves 5B2524</v>
      </c>
      <c r="C46" s="53" t="s">
        <v>111</v>
      </c>
      <c r="D46" s="54" t="str">
        <f>I20</f>
        <v>  </v>
      </c>
      <c r="E46" s="320"/>
      <c r="F46" s="14" t="s">
        <v>111</v>
      </c>
      <c r="G46" s="10"/>
      <c r="H46" s="128"/>
      <c r="I46" s="54" t="str">
        <f t="shared" si="5"/>
        <v>TANGUY Yves 5B2524</v>
      </c>
      <c r="J46" s="90" t="str">
        <f t="shared" si="6"/>
        <v>XX</v>
      </c>
      <c r="K46" s="64">
        <f t="shared" si="7"/>
      </c>
      <c r="L46" s="56"/>
      <c r="M46" s="29">
        <f>VLOOKUP(I46,[0]!cla,2,TRUE)</f>
        <v>2524</v>
      </c>
      <c r="N46" s="29">
        <f>VLOOKUP(I46,[0]!cla,3,TRUE)</f>
        <v>16</v>
      </c>
      <c r="O46" s="29" t="e">
        <f>VLOOKUP(K46,[0]!cla,2,TRUE)</f>
        <v>#VALUE!</v>
      </c>
      <c r="P46" s="29" t="e">
        <f>VLOOKUP(K46,[0]!cla,3,TRUE)</f>
        <v>#VALUE!</v>
      </c>
      <c r="Q46" s="29" t="b">
        <f t="shared" si="8"/>
        <v>1</v>
      </c>
      <c r="R46" s="61" t="e">
        <f t="shared" si="3"/>
        <v>#VALUE!</v>
      </c>
      <c r="V46" s="8"/>
      <c r="W46" s="8"/>
      <c r="X46" s="8"/>
      <c r="Y46" s="8"/>
      <c r="Z46" s="8"/>
    </row>
    <row r="47" spans="1:26" ht="12" customHeight="1">
      <c r="A47" s="156"/>
      <c r="B47" s="54" t="str">
        <f>I23</f>
        <v>LE BONHOMME Eric 3D805</v>
      </c>
      <c r="C47" s="53" t="s">
        <v>111</v>
      </c>
      <c r="D47" s="54" t="str">
        <f>I22</f>
        <v>  </v>
      </c>
      <c r="E47" s="320"/>
      <c r="F47" s="14" t="s">
        <v>111</v>
      </c>
      <c r="G47" s="10"/>
      <c r="H47" s="128"/>
      <c r="I47" s="54" t="str">
        <f t="shared" si="5"/>
        <v>LE BONHOMME Eric 3D805</v>
      </c>
      <c r="J47" s="90" t="str">
        <f t="shared" si="6"/>
        <v>XX</v>
      </c>
      <c r="K47" s="64">
        <f t="shared" si="7"/>
      </c>
      <c r="L47" s="56"/>
      <c r="M47" s="29">
        <f>VLOOKUP(I47,[0]!cla,2,TRUE)</f>
        <v>805</v>
      </c>
      <c r="N47" s="29">
        <f>VLOOKUP(I47,[0]!cla,3,TRUE)</f>
        <v>10</v>
      </c>
      <c r="O47" s="29" t="e">
        <f>VLOOKUP(K47,[0]!cla,2,TRUE)</f>
        <v>#VALUE!</v>
      </c>
      <c r="P47" s="29" t="e">
        <f>VLOOKUP(K47,[0]!cla,3,TRUE)</f>
        <v>#VALUE!</v>
      </c>
      <c r="Q47" s="29" t="b">
        <f t="shared" si="8"/>
        <v>1</v>
      </c>
      <c r="R47" s="61" t="e">
        <f t="shared" si="3"/>
        <v>#VALUE!</v>
      </c>
      <c r="V47" s="8"/>
      <c r="W47" s="8"/>
      <c r="X47" s="8"/>
      <c r="Y47" s="8"/>
      <c r="Z47" s="8"/>
    </row>
    <row r="48" spans="1:26" ht="12" customHeight="1">
      <c r="A48" s="156"/>
      <c r="B48" s="54" t="str">
        <f>I25</f>
        <v>CABARET Laurent 5C3199</v>
      </c>
      <c r="C48" s="53" t="s">
        <v>111</v>
      </c>
      <c r="D48" s="54" t="str">
        <f>I24</f>
        <v>  </v>
      </c>
      <c r="E48" s="320"/>
      <c r="F48" s="14" t="s">
        <v>111</v>
      </c>
      <c r="G48" s="10"/>
      <c r="H48" s="128"/>
      <c r="I48" s="54" t="str">
        <f t="shared" si="5"/>
        <v>CABARET Laurent 5C3199</v>
      </c>
      <c r="J48" s="90" t="str">
        <f t="shared" si="6"/>
        <v>XX</v>
      </c>
      <c r="K48" s="64">
        <f t="shared" si="7"/>
      </c>
      <c r="L48" s="56"/>
      <c r="M48" s="29">
        <f>VLOOKUP(I48,[0]!cla,2,TRUE)</f>
        <v>3199</v>
      </c>
      <c r="N48" s="29">
        <f>VLOOKUP(I48,[0]!cla,3,TRUE)</f>
        <v>17</v>
      </c>
      <c r="O48" s="29" t="e">
        <f>VLOOKUP(K48,[0]!cla,2,TRUE)</f>
        <v>#VALUE!</v>
      </c>
      <c r="P48" s="29" t="e">
        <f>VLOOKUP(K48,[0]!cla,3,TRUE)</f>
        <v>#VALUE!</v>
      </c>
      <c r="Q48" s="29" t="b">
        <f t="shared" si="8"/>
        <v>1</v>
      </c>
      <c r="R48" s="61" t="e">
        <f t="shared" si="3"/>
        <v>#VALUE!</v>
      </c>
      <c r="V48" s="8"/>
      <c r="W48" s="8"/>
      <c r="X48" s="8"/>
      <c r="Y48" s="8"/>
      <c r="Z48" s="8"/>
    </row>
    <row r="49" spans="1:26" ht="12" customHeight="1">
      <c r="A49" s="156"/>
      <c r="B49" s="54" t="str">
        <f>I27</f>
        <v>BARRAIS Joris 3C638</v>
      </c>
      <c r="C49" s="53" t="s">
        <v>111</v>
      </c>
      <c r="D49" s="54" t="str">
        <f>I26</f>
        <v>  </v>
      </c>
      <c r="E49" s="320"/>
      <c r="F49" s="14" t="s">
        <v>111</v>
      </c>
      <c r="G49" s="10"/>
      <c r="H49" s="128"/>
      <c r="I49" s="54" t="str">
        <f t="shared" si="5"/>
        <v>BARRAIS Joris 3C638</v>
      </c>
      <c r="J49" s="90" t="str">
        <f t="shared" si="6"/>
        <v>XX</v>
      </c>
      <c r="K49" s="64">
        <f t="shared" si="7"/>
      </c>
      <c r="L49" s="56"/>
      <c r="M49" s="29">
        <f>VLOOKUP(I49,[0]!cla,2,TRUE)</f>
        <v>638</v>
      </c>
      <c r="N49" s="29">
        <f>VLOOKUP(I49,[0]!cla,3,TRUE)</f>
        <v>9</v>
      </c>
      <c r="O49" s="29" t="e">
        <f>VLOOKUP(K49,[0]!cla,2,TRUE)</f>
        <v>#VALUE!</v>
      </c>
      <c r="P49" s="29" t="e">
        <f>VLOOKUP(K49,[0]!cla,3,TRUE)</f>
        <v>#VALUE!</v>
      </c>
      <c r="Q49" s="29" t="b">
        <f t="shared" si="8"/>
        <v>1</v>
      </c>
      <c r="R49" s="61" t="e">
        <f t="shared" si="3"/>
        <v>#VALUE!</v>
      </c>
      <c r="V49" s="8"/>
      <c r="W49" s="8"/>
      <c r="X49" s="8"/>
      <c r="Y49" s="8"/>
      <c r="Z49" s="8"/>
    </row>
    <row r="50" spans="1:26" ht="12" customHeight="1">
      <c r="A50" s="156"/>
      <c r="B50" s="54" t="str">
        <f>I29</f>
        <v>VERCHERE Dominique 5A1996</v>
      </c>
      <c r="C50" s="53" t="s">
        <v>111</v>
      </c>
      <c r="D50" s="54" t="str">
        <f>I28</f>
        <v>  </v>
      </c>
      <c r="E50" s="320"/>
      <c r="F50" s="14" t="s">
        <v>111</v>
      </c>
      <c r="G50" s="10"/>
      <c r="H50" s="128"/>
      <c r="I50" s="54" t="str">
        <f t="shared" si="5"/>
        <v>VERCHERE Dominique 5A1996</v>
      </c>
      <c r="J50" s="90" t="str">
        <f t="shared" si="6"/>
        <v>XX</v>
      </c>
      <c r="K50" s="64">
        <f t="shared" si="7"/>
      </c>
      <c r="L50" s="56"/>
      <c r="M50" s="29">
        <f>VLOOKUP(I50,[0]!cla,2,TRUE)</f>
        <v>1996</v>
      </c>
      <c r="N50" s="29">
        <f>VLOOKUP(I50,[0]!cla,3,TRUE)</f>
        <v>15</v>
      </c>
      <c r="O50" s="29" t="e">
        <f>VLOOKUP(K50,[0]!cla,2,TRUE)</f>
        <v>#VALUE!</v>
      </c>
      <c r="P50" s="29" t="e">
        <f>VLOOKUP(K50,[0]!cla,3,TRUE)</f>
        <v>#VALUE!</v>
      </c>
      <c r="Q50" s="29" t="b">
        <f t="shared" si="8"/>
        <v>1</v>
      </c>
      <c r="R50" s="61" t="e">
        <f t="shared" si="3"/>
        <v>#VALUE!</v>
      </c>
      <c r="V50" s="8"/>
      <c r="W50" s="8"/>
      <c r="X50" s="8"/>
      <c r="Y50" s="8"/>
      <c r="Z50" s="8"/>
    </row>
    <row r="51" spans="1:26" ht="12" customHeight="1">
      <c r="A51" s="156"/>
      <c r="B51" s="54" t="str">
        <f>I31</f>
        <v>CHESNEAU Didier 4C1513</v>
      </c>
      <c r="C51" s="53" t="s">
        <v>111</v>
      </c>
      <c r="D51" s="54" t="str">
        <f>I30</f>
        <v>  </v>
      </c>
      <c r="E51" s="320"/>
      <c r="F51" s="14" t="s">
        <v>111</v>
      </c>
      <c r="G51" s="10"/>
      <c r="H51" s="128"/>
      <c r="I51" s="54" t="str">
        <f t="shared" si="5"/>
        <v>CHESNEAU Didier 4C1513</v>
      </c>
      <c r="J51" s="90" t="str">
        <f t="shared" si="6"/>
        <v>XX</v>
      </c>
      <c r="K51" s="64">
        <f t="shared" si="7"/>
      </c>
      <c r="L51" s="56"/>
      <c r="M51" s="29">
        <f>VLOOKUP(I51,[0]!cla,2,TRUE)</f>
        <v>1513</v>
      </c>
      <c r="N51" s="29">
        <f>VLOOKUP(I51,[0]!cla,3,TRUE)</f>
        <v>13</v>
      </c>
      <c r="O51" s="29" t="e">
        <f>VLOOKUP(K51,[0]!cla,2,TRUE)</f>
        <v>#VALUE!</v>
      </c>
      <c r="P51" s="29" t="e">
        <f>VLOOKUP(K51,[0]!cla,3,TRUE)</f>
        <v>#VALUE!</v>
      </c>
      <c r="Q51" s="29" t="b">
        <f t="shared" si="8"/>
        <v>1</v>
      </c>
      <c r="R51" s="61" t="e">
        <f t="shared" si="3"/>
        <v>#VALUE!</v>
      </c>
      <c r="V51" s="8"/>
      <c r="W51" s="8"/>
      <c r="X51" s="8"/>
      <c r="Y51" s="8"/>
      <c r="Z51" s="8"/>
    </row>
    <row r="52" spans="1:26" ht="12" customHeight="1">
      <c r="A52" s="156"/>
      <c r="B52" s="54" t="str">
        <f>I33</f>
        <v>CALLOCH Philippe 5C3388</v>
      </c>
      <c r="C52" s="53" t="s">
        <v>111</v>
      </c>
      <c r="D52" s="54" t="str">
        <f>I32</f>
        <v>  </v>
      </c>
      <c r="E52" s="320"/>
      <c r="F52" s="14" t="s">
        <v>111</v>
      </c>
      <c r="G52" s="10"/>
      <c r="H52" s="128"/>
      <c r="I52" s="54" t="str">
        <f t="shared" si="5"/>
        <v>CALLOCH Philippe 5C3388</v>
      </c>
      <c r="J52" s="90" t="str">
        <f t="shared" si="6"/>
        <v>XX</v>
      </c>
      <c r="K52" s="64">
        <f t="shared" si="7"/>
      </c>
      <c r="L52" s="56"/>
      <c r="M52" s="29">
        <f>VLOOKUP(I52,[0]!cla,2,TRUE)</f>
        <v>3388</v>
      </c>
      <c r="N52" s="29">
        <f>VLOOKUP(I52,[0]!cla,3,TRUE)</f>
        <v>17</v>
      </c>
      <c r="O52" s="29" t="e">
        <f>VLOOKUP(K52,[0]!cla,2,TRUE)</f>
        <v>#VALUE!</v>
      </c>
      <c r="P52" s="29" t="e">
        <f>VLOOKUP(K52,[0]!cla,3,TRUE)</f>
        <v>#VALUE!</v>
      </c>
      <c r="Q52" s="29" t="b">
        <f t="shared" si="8"/>
        <v>1</v>
      </c>
      <c r="R52" s="61" t="e">
        <f t="shared" si="3"/>
        <v>#VALUE!</v>
      </c>
      <c r="V52" s="8"/>
      <c r="W52" s="8"/>
      <c r="X52" s="8"/>
      <c r="Y52" s="8"/>
      <c r="Z52" s="8"/>
    </row>
    <row r="53" spans="1:26" ht="12" customHeight="1">
      <c r="A53" s="156"/>
      <c r="B53" s="54" t="str">
        <f>I35</f>
        <v>LEFEVRE  Lionel 3B481</v>
      </c>
      <c r="C53" s="53" t="s">
        <v>111</v>
      </c>
      <c r="D53" s="54" t="str">
        <f>I34</f>
        <v>  </v>
      </c>
      <c r="E53" s="320"/>
      <c r="F53" s="14" t="s">
        <v>111</v>
      </c>
      <c r="G53" s="10"/>
      <c r="H53" s="128"/>
      <c r="I53" s="54" t="str">
        <f t="shared" si="5"/>
        <v>LEFEVRE  Lionel 3B481</v>
      </c>
      <c r="J53" s="90" t="str">
        <f t="shared" si="6"/>
        <v>XX</v>
      </c>
      <c r="K53" s="64">
        <f t="shared" si="7"/>
      </c>
      <c r="L53" s="56"/>
      <c r="M53" s="29">
        <f>VLOOKUP(I53,[0]!cla,2,TRUE)</f>
        <v>481</v>
      </c>
      <c r="N53" s="29">
        <f>VLOOKUP(I53,[0]!cla,3,TRUE)</f>
        <v>8</v>
      </c>
      <c r="O53" s="29" t="e">
        <f>VLOOKUP(K53,[0]!cla,2,TRUE)</f>
        <v>#VALUE!</v>
      </c>
      <c r="P53" s="29" t="e">
        <f>VLOOKUP(K53,[0]!cla,3,TRUE)</f>
        <v>#VALUE!</v>
      </c>
      <c r="Q53" s="29" t="b">
        <f t="shared" si="8"/>
        <v>1</v>
      </c>
      <c r="R53" s="61" t="e">
        <f t="shared" si="3"/>
        <v>#VALUE!</v>
      </c>
      <c r="V53" s="8"/>
      <c r="W53" s="8"/>
      <c r="X53" s="8"/>
      <c r="Y53" s="8"/>
      <c r="Z53" s="8"/>
    </row>
    <row r="54" spans="1:26" ht="12" customHeight="1">
      <c r="A54" s="156"/>
      <c r="B54" s="54"/>
      <c r="C54" s="54"/>
      <c r="D54" s="54"/>
      <c r="E54" s="320"/>
      <c r="F54" s="12"/>
      <c r="G54" s="10"/>
      <c r="H54" s="128" t="s">
        <v>96</v>
      </c>
      <c r="I54" s="54"/>
      <c r="J54" s="90" t="str">
        <f t="shared" si="6"/>
        <v>XX</v>
      </c>
      <c r="K54" s="64"/>
      <c r="L54" s="56"/>
      <c r="R54" s="61">
        <f t="shared" si="3"/>
      </c>
      <c r="V54" s="8"/>
      <c r="W54" s="8"/>
      <c r="X54" s="8"/>
      <c r="Y54" s="8"/>
      <c r="Z54" s="8"/>
    </row>
    <row r="55" spans="1:26" ht="12" customHeight="1">
      <c r="A55" s="156"/>
      <c r="B55" s="155" t="s">
        <v>113</v>
      </c>
      <c r="C55" s="54"/>
      <c r="D55" s="54"/>
      <c r="E55" s="320"/>
      <c r="F55" s="12"/>
      <c r="G55" s="10"/>
      <c r="H55" s="128" t="s">
        <v>96</v>
      </c>
      <c r="I55" s="54"/>
      <c r="J55" s="90" t="str">
        <f t="shared" si="6"/>
        <v>XX</v>
      </c>
      <c r="K55" s="64"/>
      <c r="L55" s="56"/>
      <c r="R55" s="61" t="e">
        <f t="shared" si="3"/>
        <v>#VALUE!</v>
      </c>
      <c r="V55" s="8"/>
      <c r="W55" s="8"/>
      <c r="X55" s="8"/>
      <c r="Y55" s="8"/>
      <c r="Z55" s="8"/>
    </row>
    <row r="56" spans="1:26" ht="12" customHeight="1">
      <c r="A56" s="156"/>
      <c r="B56" s="54">
        <f>K5</f>
      </c>
      <c r="C56" s="53" t="s">
        <v>111</v>
      </c>
      <c r="D56" s="54">
        <f>K4</f>
      </c>
      <c r="E56" s="320"/>
      <c r="F56" s="12" t="s">
        <v>111</v>
      </c>
      <c r="G56" s="10"/>
      <c r="H56" s="128" t="s">
        <v>96</v>
      </c>
      <c r="I56" s="54">
        <f>IF(TRIM(D56)="",B56,IF(TRIM(B56)="",D56,IF(AND(E56=0,G56=0),REPT("_",15),IF(E56=G56,REPT("? ",5),IF(N(E56)&gt;N(G56),B56,D56)))))</f>
      </c>
      <c r="J56" s="90" t="str">
        <f t="shared" si="6"/>
        <v>XX</v>
      </c>
      <c r="K56" s="64">
        <f>IF(TRIM(D56)="","",IF(TRIM(B56)="","",IF(AND(E56=0,G56=0),REPT("_",15),IF(E56=G56,REPT("? ",5),IF(N(E56)&gt;N(G56),D56,B56)))))</f>
      </c>
      <c r="L56" s="56"/>
      <c r="M56" s="29" t="e">
        <f>VLOOKUP(I56,[0]!cla,2,TRUE)</f>
        <v>#VALUE!</v>
      </c>
      <c r="N56" s="29" t="e">
        <f>VLOOKUP(I56,[0]!cla,3,TRUE)</f>
        <v>#VALUE!</v>
      </c>
      <c r="O56" s="29" t="e">
        <f>VLOOKUP(K56,[0]!cla,2,TRUE)</f>
        <v>#VALUE!</v>
      </c>
      <c r="P56" s="29" t="e">
        <f>VLOOKUP(K56,[0]!cla,3,TRUE)</f>
        <v>#VALUE!</v>
      </c>
      <c r="Q56" s="29" t="b">
        <f aca="true" t="shared" si="9" ref="Q56:Q71">IF(OR(T(E56)="f",T(G56)="f"),TRUE,(ISERROR(P56)))</f>
        <v>1</v>
      </c>
      <c r="R56" s="61">
        <f t="shared" si="3"/>
      </c>
      <c r="V56" s="8"/>
      <c r="W56" s="8"/>
      <c r="X56" s="8"/>
      <c r="Y56" s="8"/>
      <c r="Z56" s="8"/>
    </row>
    <row r="57" spans="1:26" ht="12" customHeight="1">
      <c r="A57" s="156"/>
      <c r="B57" s="54">
        <f>K7</f>
      </c>
      <c r="C57" s="53" t="s">
        <v>111</v>
      </c>
      <c r="D57" s="54">
        <f>K6</f>
      </c>
      <c r="E57" s="320"/>
      <c r="F57" s="12" t="s">
        <v>111</v>
      </c>
      <c r="G57" s="10"/>
      <c r="H57" s="128" t="s">
        <v>96</v>
      </c>
      <c r="I57" s="54">
        <f aca="true" t="shared" si="10" ref="I57:I71">IF(TRIM(D57)="",B57,IF(TRIM(B57)="",D57,IF(AND(E57=0,G57=0),REPT("_",15),IF(E57=G57,REPT("? ",5),IF(N(E57)&gt;N(G57),B57,D57)))))</f>
      </c>
      <c r="J57" s="90" t="str">
        <f t="shared" si="6"/>
        <v>XX</v>
      </c>
      <c r="K57" s="64">
        <f aca="true" t="shared" si="11" ref="K57:K71">IF(TRIM(D57)="","",IF(TRIM(B57)="","",IF(AND(E57=0,G57=0),REPT("_",15),IF(E57=G57,REPT("? ",5),IF(N(E57)&gt;N(G57),D57,B57)))))</f>
      </c>
      <c r="L57" s="56"/>
      <c r="M57" s="29" t="e">
        <f>VLOOKUP(I57,[0]!cla,2,TRUE)</f>
        <v>#VALUE!</v>
      </c>
      <c r="N57" s="29" t="e">
        <f>VLOOKUP(I57,[0]!cla,3,TRUE)</f>
        <v>#VALUE!</v>
      </c>
      <c r="O57" s="29" t="e">
        <f>VLOOKUP(K57,[0]!cla,2,TRUE)</f>
        <v>#VALUE!</v>
      </c>
      <c r="P57" s="29" t="e">
        <f>VLOOKUP(K57,[0]!cla,3,TRUE)</f>
        <v>#VALUE!</v>
      </c>
      <c r="Q57" s="29" t="b">
        <f t="shared" si="9"/>
        <v>1</v>
      </c>
      <c r="R57" s="61">
        <f t="shared" si="3"/>
      </c>
      <c r="V57" s="8"/>
      <c r="W57" s="8"/>
      <c r="X57" s="8"/>
      <c r="Y57" s="8"/>
      <c r="Z57" s="8"/>
    </row>
    <row r="58" spans="1:26" ht="12" customHeight="1">
      <c r="A58" s="156"/>
      <c r="B58" s="54">
        <f>K9</f>
      </c>
      <c r="C58" s="53" t="s">
        <v>111</v>
      </c>
      <c r="D58" s="54">
        <f>K8</f>
      </c>
      <c r="E58" s="320"/>
      <c r="F58" s="12" t="s">
        <v>111</v>
      </c>
      <c r="G58" s="10"/>
      <c r="H58" s="128" t="s">
        <v>96</v>
      </c>
      <c r="I58" s="54">
        <f t="shared" si="10"/>
      </c>
      <c r="J58" s="90" t="str">
        <f t="shared" si="6"/>
        <v>XX</v>
      </c>
      <c r="K58" s="64">
        <f t="shared" si="11"/>
      </c>
      <c r="L58" s="56"/>
      <c r="M58" s="29" t="e">
        <f>VLOOKUP(I58,[0]!cla,2,TRUE)</f>
        <v>#VALUE!</v>
      </c>
      <c r="N58" s="29" t="e">
        <f>VLOOKUP(I58,[0]!cla,3,TRUE)</f>
        <v>#VALUE!</v>
      </c>
      <c r="O58" s="29" t="e">
        <f>VLOOKUP(K58,[0]!cla,2,TRUE)</f>
        <v>#VALUE!</v>
      </c>
      <c r="P58" s="29" t="e">
        <f>VLOOKUP(K58,[0]!cla,3,TRUE)</f>
        <v>#VALUE!</v>
      </c>
      <c r="Q58" s="29" t="b">
        <f t="shared" si="9"/>
        <v>1</v>
      </c>
      <c r="R58" s="61">
        <f t="shared" si="3"/>
      </c>
      <c r="V58" s="8"/>
      <c r="W58" s="8"/>
      <c r="X58" s="8"/>
      <c r="Y58" s="8"/>
      <c r="Z58" s="8"/>
    </row>
    <row r="59" spans="1:26" ht="12" customHeight="1">
      <c r="A59" s="156"/>
      <c r="B59" s="54">
        <f>K11</f>
      </c>
      <c r="C59" s="53" t="s">
        <v>111</v>
      </c>
      <c r="D59" s="54">
        <f>K10</f>
      </c>
      <c r="E59" s="320"/>
      <c r="F59" s="12" t="s">
        <v>111</v>
      </c>
      <c r="G59" s="10"/>
      <c r="H59" s="128" t="s">
        <v>96</v>
      </c>
      <c r="I59" s="54">
        <f t="shared" si="10"/>
      </c>
      <c r="J59" s="90" t="str">
        <f t="shared" si="6"/>
        <v>XX</v>
      </c>
      <c r="K59" s="64">
        <f t="shared" si="11"/>
      </c>
      <c r="L59" s="56"/>
      <c r="M59" s="29" t="e">
        <f>VLOOKUP(I59,[0]!cla,2,TRUE)</f>
        <v>#VALUE!</v>
      </c>
      <c r="N59" s="29" t="e">
        <f>VLOOKUP(I59,[0]!cla,3,TRUE)</f>
        <v>#VALUE!</v>
      </c>
      <c r="O59" s="29" t="e">
        <f>VLOOKUP(K59,[0]!cla,2,TRUE)</f>
        <v>#VALUE!</v>
      </c>
      <c r="P59" s="29" t="e">
        <f>VLOOKUP(K59,[0]!cla,3,TRUE)</f>
        <v>#VALUE!</v>
      </c>
      <c r="Q59" s="29" t="b">
        <f t="shared" si="9"/>
        <v>1</v>
      </c>
      <c r="R59" s="61">
        <f t="shared" si="3"/>
      </c>
      <c r="V59" s="8"/>
      <c r="W59" s="11"/>
      <c r="X59" s="8"/>
      <c r="Y59" s="8"/>
      <c r="Z59" s="8"/>
    </row>
    <row r="60" spans="1:26" ht="12" customHeight="1">
      <c r="A60" s="156"/>
      <c r="B60" s="54">
        <f>K13</f>
      </c>
      <c r="C60" s="53" t="s">
        <v>111</v>
      </c>
      <c r="D60" s="54">
        <f>K12</f>
      </c>
      <c r="E60" s="320"/>
      <c r="F60" s="12" t="s">
        <v>111</v>
      </c>
      <c r="G60" s="10"/>
      <c r="H60" s="128" t="s">
        <v>96</v>
      </c>
      <c r="I60" s="54">
        <f t="shared" si="10"/>
      </c>
      <c r="J60" s="90" t="str">
        <f t="shared" si="6"/>
        <v>XX</v>
      </c>
      <c r="K60" s="64">
        <f t="shared" si="11"/>
      </c>
      <c r="L60" s="56"/>
      <c r="M60" s="29" t="e">
        <f>VLOOKUP(I60,[0]!cla,2,TRUE)</f>
        <v>#VALUE!</v>
      </c>
      <c r="N60" s="29" t="e">
        <f>VLOOKUP(I60,[0]!cla,3,TRUE)</f>
        <v>#VALUE!</v>
      </c>
      <c r="O60" s="29" t="e">
        <f>VLOOKUP(K60,[0]!cla,2,TRUE)</f>
        <v>#VALUE!</v>
      </c>
      <c r="P60" s="29" t="e">
        <f>VLOOKUP(K60,[0]!cla,3,TRUE)</f>
        <v>#VALUE!</v>
      </c>
      <c r="Q60" s="29" t="b">
        <f t="shared" si="9"/>
        <v>1</v>
      </c>
      <c r="R60" s="61">
        <f t="shared" si="3"/>
      </c>
      <c r="V60" s="8"/>
      <c r="W60" s="8"/>
      <c r="X60" s="8"/>
      <c r="Y60" s="8"/>
      <c r="Z60" s="8"/>
    </row>
    <row r="61" spans="1:26" ht="12" customHeight="1">
      <c r="A61" s="156"/>
      <c r="B61" s="54">
        <f>K15</f>
      </c>
      <c r="C61" s="53" t="s">
        <v>111</v>
      </c>
      <c r="D61" s="54">
        <f>K14</f>
      </c>
      <c r="E61" s="320"/>
      <c r="F61" s="12" t="s">
        <v>111</v>
      </c>
      <c r="G61" s="10"/>
      <c r="H61" s="128" t="s">
        <v>96</v>
      </c>
      <c r="I61" s="54">
        <f t="shared" si="10"/>
      </c>
      <c r="J61" s="90" t="str">
        <f t="shared" si="6"/>
        <v>XX</v>
      </c>
      <c r="K61" s="64">
        <f t="shared" si="11"/>
      </c>
      <c r="L61" s="56"/>
      <c r="M61" s="29" t="e">
        <f>VLOOKUP(I61,[0]!cla,2,TRUE)</f>
        <v>#VALUE!</v>
      </c>
      <c r="N61" s="29" t="e">
        <f>VLOOKUP(I61,[0]!cla,3,TRUE)</f>
        <v>#VALUE!</v>
      </c>
      <c r="O61" s="29" t="e">
        <f>VLOOKUP(K61,[0]!cla,2,TRUE)</f>
        <v>#VALUE!</v>
      </c>
      <c r="P61" s="29" t="e">
        <f>VLOOKUP(K61,[0]!cla,3,TRUE)</f>
        <v>#VALUE!</v>
      </c>
      <c r="Q61" s="29" t="b">
        <f t="shared" si="9"/>
        <v>1</v>
      </c>
      <c r="R61" s="61">
        <f t="shared" si="3"/>
      </c>
      <c r="V61" s="8"/>
      <c r="W61" s="8"/>
      <c r="X61" s="8"/>
      <c r="Y61" s="8"/>
      <c r="Z61" s="8"/>
    </row>
    <row r="62" spans="1:26" ht="12" customHeight="1">
      <c r="A62" s="156"/>
      <c r="B62" s="54">
        <f>K17</f>
      </c>
      <c r="C62" s="53" t="s">
        <v>111</v>
      </c>
      <c r="D62" s="54">
        <f>K16</f>
      </c>
      <c r="E62" s="320"/>
      <c r="F62" s="12" t="s">
        <v>111</v>
      </c>
      <c r="G62" s="10"/>
      <c r="H62" s="128" t="s">
        <v>96</v>
      </c>
      <c r="I62" s="54">
        <f t="shared" si="10"/>
      </c>
      <c r="J62" s="90" t="str">
        <f t="shared" si="6"/>
        <v>XX</v>
      </c>
      <c r="K62" s="64">
        <f t="shared" si="11"/>
      </c>
      <c r="L62" s="56"/>
      <c r="M62" s="29" t="e">
        <f>VLOOKUP(I62,[0]!cla,2,TRUE)</f>
        <v>#VALUE!</v>
      </c>
      <c r="N62" s="29" t="e">
        <f>VLOOKUP(I62,[0]!cla,3,TRUE)</f>
        <v>#VALUE!</v>
      </c>
      <c r="O62" s="29" t="e">
        <f>VLOOKUP(K62,[0]!cla,2,TRUE)</f>
        <v>#VALUE!</v>
      </c>
      <c r="P62" s="29" t="e">
        <f>VLOOKUP(K62,[0]!cla,3,TRUE)</f>
        <v>#VALUE!</v>
      </c>
      <c r="Q62" s="29" t="b">
        <f t="shared" si="9"/>
        <v>1</v>
      </c>
      <c r="R62" s="61">
        <f t="shared" si="3"/>
      </c>
      <c r="V62" s="8"/>
      <c r="W62" s="8"/>
      <c r="X62" s="8"/>
      <c r="Y62" s="8"/>
      <c r="Z62" s="8"/>
    </row>
    <row r="63" spans="1:26" ht="12" customHeight="1">
      <c r="A63" s="156"/>
      <c r="B63" s="54">
        <f>K19</f>
      </c>
      <c r="C63" s="53" t="s">
        <v>111</v>
      </c>
      <c r="D63" s="54">
        <f>K18</f>
      </c>
      <c r="E63" s="320"/>
      <c r="F63" s="12" t="s">
        <v>111</v>
      </c>
      <c r="G63" s="10"/>
      <c r="H63" s="128" t="s">
        <v>96</v>
      </c>
      <c r="I63" s="54">
        <f t="shared" si="10"/>
      </c>
      <c r="J63" s="90" t="str">
        <f t="shared" si="6"/>
        <v>XX</v>
      </c>
      <c r="K63" s="64">
        <f t="shared" si="11"/>
      </c>
      <c r="L63" s="56"/>
      <c r="M63" s="29" t="e">
        <f>VLOOKUP(I63,[0]!cla,2,TRUE)</f>
        <v>#VALUE!</v>
      </c>
      <c r="N63" s="29" t="e">
        <f>VLOOKUP(I63,[0]!cla,3,TRUE)</f>
        <v>#VALUE!</v>
      </c>
      <c r="O63" s="29" t="e">
        <f>VLOOKUP(K63,[0]!cla,2,TRUE)</f>
        <v>#VALUE!</v>
      </c>
      <c r="P63" s="29" t="e">
        <f>VLOOKUP(K63,[0]!cla,3,TRUE)</f>
        <v>#VALUE!</v>
      </c>
      <c r="Q63" s="29" t="b">
        <f t="shared" si="9"/>
        <v>1</v>
      </c>
      <c r="R63" s="61">
        <f t="shared" si="3"/>
      </c>
      <c r="V63" s="8"/>
      <c r="W63" s="8"/>
      <c r="X63" s="8"/>
      <c r="Y63" s="8"/>
      <c r="Z63" s="8"/>
    </row>
    <row r="64" spans="1:26" ht="12" customHeight="1">
      <c r="A64" s="156"/>
      <c r="B64" s="54">
        <f>K20</f>
      </c>
      <c r="C64" s="53" t="s">
        <v>111</v>
      </c>
      <c r="D64" s="54">
        <f>K21</f>
      </c>
      <c r="E64" s="320"/>
      <c r="F64" s="12" t="s">
        <v>111</v>
      </c>
      <c r="G64" s="10"/>
      <c r="H64" s="128" t="s">
        <v>96</v>
      </c>
      <c r="I64" s="54">
        <f t="shared" si="10"/>
      </c>
      <c r="J64" s="90" t="str">
        <f t="shared" si="6"/>
        <v>XX</v>
      </c>
      <c r="K64" s="64">
        <f t="shared" si="11"/>
      </c>
      <c r="L64" s="56"/>
      <c r="M64" s="29" t="e">
        <f>VLOOKUP(I64,[0]!cla,2,TRUE)</f>
        <v>#VALUE!</v>
      </c>
      <c r="N64" s="29" t="e">
        <f>VLOOKUP(I64,[0]!cla,3,TRUE)</f>
        <v>#VALUE!</v>
      </c>
      <c r="O64" s="29" t="e">
        <f>VLOOKUP(K64,[0]!cla,2,TRUE)</f>
        <v>#VALUE!</v>
      </c>
      <c r="P64" s="29" t="e">
        <f>VLOOKUP(K64,[0]!cla,3,TRUE)</f>
        <v>#VALUE!</v>
      </c>
      <c r="Q64" s="29" t="b">
        <f t="shared" si="9"/>
        <v>1</v>
      </c>
      <c r="R64" s="61">
        <f t="shared" si="3"/>
      </c>
      <c r="V64" s="8"/>
      <c r="W64" s="8"/>
      <c r="X64" s="8"/>
      <c r="Y64" s="8"/>
      <c r="Z64" s="8"/>
    </row>
    <row r="65" spans="1:26" ht="12" customHeight="1">
      <c r="A65" s="156"/>
      <c r="B65" s="54">
        <f>K22</f>
      </c>
      <c r="C65" s="53" t="s">
        <v>111</v>
      </c>
      <c r="D65" s="54">
        <f>K23</f>
      </c>
      <c r="E65" s="320"/>
      <c r="F65" s="12" t="s">
        <v>111</v>
      </c>
      <c r="G65" s="10"/>
      <c r="H65" s="128" t="s">
        <v>96</v>
      </c>
      <c r="I65" s="54">
        <f t="shared" si="10"/>
      </c>
      <c r="J65" s="90" t="str">
        <f t="shared" si="6"/>
        <v>XX</v>
      </c>
      <c r="K65" s="64">
        <f t="shared" si="11"/>
      </c>
      <c r="L65" s="56"/>
      <c r="M65" s="29" t="e">
        <f>VLOOKUP(I65,[0]!cla,2,TRUE)</f>
        <v>#VALUE!</v>
      </c>
      <c r="N65" s="29" t="e">
        <f>VLOOKUP(I65,[0]!cla,3,TRUE)</f>
        <v>#VALUE!</v>
      </c>
      <c r="O65" s="29" t="e">
        <f>VLOOKUP(K65,[0]!cla,2,TRUE)</f>
        <v>#VALUE!</v>
      </c>
      <c r="P65" s="29" t="e">
        <f>VLOOKUP(K65,[0]!cla,3,TRUE)</f>
        <v>#VALUE!</v>
      </c>
      <c r="Q65" s="29" t="b">
        <f t="shared" si="9"/>
        <v>1</v>
      </c>
      <c r="R65" s="61">
        <f t="shared" si="3"/>
      </c>
      <c r="V65" s="8"/>
      <c r="W65" s="8"/>
      <c r="X65" s="8"/>
      <c r="Y65" s="8"/>
      <c r="Z65" s="8"/>
    </row>
    <row r="66" spans="1:26" ht="12" customHeight="1">
      <c r="A66" s="156"/>
      <c r="B66" s="54">
        <f>K24</f>
      </c>
      <c r="C66" s="53" t="s">
        <v>111</v>
      </c>
      <c r="D66" s="54">
        <f>K25</f>
      </c>
      <c r="E66" s="320"/>
      <c r="F66" s="12" t="s">
        <v>111</v>
      </c>
      <c r="G66" s="10"/>
      <c r="H66" s="128" t="s">
        <v>96</v>
      </c>
      <c r="I66" s="54">
        <f t="shared" si="10"/>
      </c>
      <c r="J66" s="90" t="str">
        <f t="shared" si="6"/>
        <v>XX</v>
      </c>
      <c r="K66" s="64">
        <f t="shared" si="11"/>
      </c>
      <c r="L66" s="56"/>
      <c r="M66" s="29" t="e">
        <f>VLOOKUP(I66,[0]!cla,2,TRUE)</f>
        <v>#VALUE!</v>
      </c>
      <c r="N66" s="29" t="e">
        <f>VLOOKUP(I66,[0]!cla,3,TRUE)</f>
        <v>#VALUE!</v>
      </c>
      <c r="O66" s="29" t="e">
        <f>VLOOKUP(K66,[0]!cla,2,TRUE)</f>
        <v>#VALUE!</v>
      </c>
      <c r="P66" s="29" t="e">
        <f>VLOOKUP(K66,[0]!cla,3,TRUE)</f>
        <v>#VALUE!</v>
      </c>
      <c r="Q66" s="29" t="b">
        <f t="shared" si="9"/>
        <v>1</v>
      </c>
      <c r="R66" s="61">
        <f t="shared" si="3"/>
      </c>
      <c r="V66" s="8"/>
      <c r="W66" s="8"/>
      <c r="X66" s="8"/>
      <c r="Y66" s="8"/>
      <c r="Z66" s="8"/>
    </row>
    <row r="67" spans="1:26" ht="12" customHeight="1">
      <c r="A67" s="156"/>
      <c r="B67" s="54">
        <f>K26</f>
      </c>
      <c r="C67" s="53" t="s">
        <v>111</v>
      </c>
      <c r="D67" s="54">
        <f>K27</f>
      </c>
      <c r="E67" s="320"/>
      <c r="F67" s="12" t="s">
        <v>111</v>
      </c>
      <c r="G67" s="10"/>
      <c r="H67" s="128" t="s">
        <v>96</v>
      </c>
      <c r="I67" s="54">
        <f t="shared" si="10"/>
      </c>
      <c r="J67" s="90" t="str">
        <f t="shared" si="6"/>
        <v>XX</v>
      </c>
      <c r="K67" s="64">
        <f t="shared" si="11"/>
      </c>
      <c r="L67" s="56"/>
      <c r="M67" s="29" t="e">
        <f>VLOOKUP(I67,[0]!cla,2,TRUE)</f>
        <v>#VALUE!</v>
      </c>
      <c r="N67" s="29" t="e">
        <f>VLOOKUP(I67,[0]!cla,3,TRUE)</f>
        <v>#VALUE!</v>
      </c>
      <c r="O67" s="29" t="e">
        <f>VLOOKUP(K67,[0]!cla,2,TRUE)</f>
        <v>#VALUE!</v>
      </c>
      <c r="P67" s="29" t="e">
        <f>VLOOKUP(K67,[0]!cla,3,TRUE)</f>
        <v>#VALUE!</v>
      </c>
      <c r="Q67" s="29" t="b">
        <f t="shared" si="9"/>
        <v>1</v>
      </c>
      <c r="R67" s="61">
        <f t="shared" si="3"/>
      </c>
      <c r="V67" s="8"/>
      <c r="W67" s="8"/>
      <c r="X67" s="8"/>
      <c r="Y67" s="8"/>
      <c r="Z67" s="8"/>
    </row>
    <row r="68" spans="1:26" ht="12" customHeight="1">
      <c r="A68" s="156"/>
      <c r="B68" s="54">
        <f>K28</f>
      </c>
      <c r="C68" s="53" t="s">
        <v>111</v>
      </c>
      <c r="D68" s="54">
        <f>K29</f>
      </c>
      <c r="E68" s="320"/>
      <c r="F68" s="12" t="s">
        <v>111</v>
      </c>
      <c r="G68" s="10"/>
      <c r="H68" s="128" t="s">
        <v>96</v>
      </c>
      <c r="I68" s="54">
        <f t="shared" si="10"/>
      </c>
      <c r="J68" s="90" t="str">
        <f t="shared" si="6"/>
        <v>XX</v>
      </c>
      <c r="K68" s="64">
        <f t="shared" si="11"/>
      </c>
      <c r="L68" s="56"/>
      <c r="M68" s="29" t="e">
        <f>VLOOKUP(I68,[0]!cla,2,TRUE)</f>
        <v>#VALUE!</v>
      </c>
      <c r="N68" s="29" t="e">
        <f>VLOOKUP(I68,[0]!cla,3,TRUE)</f>
        <v>#VALUE!</v>
      </c>
      <c r="O68" s="29" t="e">
        <f>VLOOKUP(K68,[0]!cla,2,TRUE)</f>
        <v>#VALUE!</v>
      </c>
      <c r="P68" s="29" t="e">
        <f>VLOOKUP(K68,[0]!cla,3,TRUE)</f>
        <v>#VALUE!</v>
      </c>
      <c r="Q68" s="29" t="b">
        <f t="shared" si="9"/>
        <v>1</v>
      </c>
      <c r="R68" s="61">
        <f t="shared" si="3"/>
      </c>
      <c r="V68" s="8"/>
      <c r="W68" s="8"/>
      <c r="X68" s="8"/>
      <c r="Y68" s="8"/>
      <c r="Z68" s="8"/>
    </row>
    <row r="69" spans="1:26" ht="12" customHeight="1">
      <c r="A69" s="156"/>
      <c r="B69" s="54">
        <f>K30</f>
      </c>
      <c r="C69" s="53" t="s">
        <v>111</v>
      </c>
      <c r="D69" s="54">
        <f>K31</f>
      </c>
      <c r="E69" s="320"/>
      <c r="F69" s="12" t="s">
        <v>111</v>
      </c>
      <c r="G69" s="10"/>
      <c r="H69" s="128" t="s">
        <v>96</v>
      </c>
      <c r="I69" s="54">
        <f t="shared" si="10"/>
      </c>
      <c r="J69" s="90" t="str">
        <f t="shared" si="6"/>
        <v>XX</v>
      </c>
      <c r="K69" s="64">
        <f t="shared" si="11"/>
      </c>
      <c r="L69" s="56"/>
      <c r="M69" s="29" t="e">
        <f>VLOOKUP(I69,[0]!cla,2,TRUE)</f>
        <v>#VALUE!</v>
      </c>
      <c r="N69" s="29" t="e">
        <f>VLOOKUP(I69,[0]!cla,3,TRUE)</f>
        <v>#VALUE!</v>
      </c>
      <c r="O69" s="29" t="e">
        <f>VLOOKUP(K69,[0]!cla,2,TRUE)</f>
        <v>#VALUE!</v>
      </c>
      <c r="P69" s="29" t="e">
        <f>VLOOKUP(K69,[0]!cla,3,TRUE)</f>
        <v>#VALUE!</v>
      </c>
      <c r="Q69" s="29" t="b">
        <f t="shared" si="9"/>
        <v>1</v>
      </c>
      <c r="R69" s="61">
        <f aca="true" t="shared" si="12" ref="R69:R132">IF(VALUE(D69)&lt;VALUE(B69),"NON","")</f>
      </c>
      <c r="V69" s="8"/>
      <c r="W69" s="8"/>
      <c r="X69" s="8"/>
      <c r="Y69" s="8"/>
      <c r="Z69" s="8"/>
    </row>
    <row r="70" spans="1:26" ht="12" customHeight="1">
      <c r="A70" s="156"/>
      <c r="B70" s="54">
        <f>K32</f>
      </c>
      <c r="C70" s="53" t="s">
        <v>111</v>
      </c>
      <c r="D70" s="54">
        <f>K33</f>
      </c>
      <c r="E70" s="320"/>
      <c r="F70" s="12" t="s">
        <v>111</v>
      </c>
      <c r="G70" s="10"/>
      <c r="H70" s="128" t="s">
        <v>96</v>
      </c>
      <c r="I70" s="54">
        <f t="shared" si="10"/>
      </c>
      <c r="J70" s="90" t="str">
        <f t="shared" si="6"/>
        <v>XX</v>
      </c>
      <c r="K70" s="64">
        <f t="shared" si="11"/>
      </c>
      <c r="L70" s="56"/>
      <c r="M70" s="29" t="e">
        <f>VLOOKUP(I70,[0]!cla,2,TRUE)</f>
        <v>#VALUE!</v>
      </c>
      <c r="N70" s="29" t="e">
        <f>VLOOKUP(I70,[0]!cla,3,TRUE)</f>
        <v>#VALUE!</v>
      </c>
      <c r="O70" s="29" t="e">
        <f>VLOOKUP(K70,[0]!cla,2,TRUE)</f>
        <v>#VALUE!</v>
      </c>
      <c r="P70" s="29" t="e">
        <f>VLOOKUP(K70,[0]!cla,3,TRUE)</f>
        <v>#VALUE!</v>
      </c>
      <c r="Q70" s="29" t="b">
        <f t="shared" si="9"/>
        <v>1</v>
      </c>
      <c r="R70" s="61">
        <f t="shared" si="12"/>
      </c>
      <c r="V70" s="8"/>
      <c r="W70" s="8"/>
      <c r="X70" s="8"/>
      <c r="Y70" s="8"/>
      <c r="Z70" s="8"/>
    </row>
    <row r="71" spans="1:26" ht="12" customHeight="1">
      <c r="A71" s="156"/>
      <c r="B71" s="54">
        <f>K34</f>
      </c>
      <c r="C71" s="53" t="s">
        <v>111</v>
      </c>
      <c r="D71" s="54">
        <f>K35</f>
      </c>
      <c r="E71" s="320"/>
      <c r="F71" s="12" t="s">
        <v>111</v>
      </c>
      <c r="G71" s="10"/>
      <c r="H71" s="128" t="s">
        <v>96</v>
      </c>
      <c r="I71" s="54">
        <f t="shared" si="10"/>
      </c>
      <c r="J71" s="90" t="str">
        <f t="shared" si="6"/>
        <v>XX</v>
      </c>
      <c r="K71" s="64">
        <f t="shared" si="11"/>
      </c>
      <c r="L71" s="56"/>
      <c r="M71" s="29" t="e">
        <f>VLOOKUP(I71,[0]!cla,2,TRUE)</f>
        <v>#VALUE!</v>
      </c>
      <c r="N71" s="29" t="e">
        <f>VLOOKUP(I71,[0]!cla,3,TRUE)</f>
        <v>#VALUE!</v>
      </c>
      <c r="O71" s="29" t="e">
        <f>VLOOKUP(K71,[0]!cla,2,TRUE)</f>
        <v>#VALUE!</v>
      </c>
      <c r="P71" s="29" t="e">
        <f>VLOOKUP(K71,[0]!cla,3,TRUE)</f>
        <v>#VALUE!</v>
      </c>
      <c r="Q71" s="29" t="b">
        <f t="shared" si="9"/>
        <v>1</v>
      </c>
      <c r="R71" s="61">
        <f t="shared" si="12"/>
      </c>
      <c r="V71" s="8"/>
      <c r="W71" s="8"/>
      <c r="X71" s="8"/>
      <c r="Y71" s="8"/>
      <c r="Z71" s="8"/>
    </row>
    <row r="72" spans="1:26" ht="12" customHeight="1" thickBot="1">
      <c r="A72" s="156"/>
      <c r="B72" s="54"/>
      <c r="C72" s="54"/>
      <c r="D72" s="54"/>
      <c r="E72" s="320"/>
      <c r="F72" s="12"/>
      <c r="G72" s="10"/>
      <c r="H72" s="128"/>
      <c r="I72" s="54"/>
      <c r="J72" s="90"/>
      <c r="K72" s="64"/>
      <c r="L72" s="56"/>
      <c r="R72" s="61">
        <f t="shared" si="12"/>
      </c>
      <c r="V72" s="8"/>
      <c r="W72" s="8"/>
      <c r="X72" s="8"/>
      <c r="Y72" s="8"/>
      <c r="Z72" s="8"/>
    </row>
    <row r="73" spans="1:26" ht="12" customHeight="1">
      <c r="A73" s="170"/>
      <c r="B73" s="159" t="s">
        <v>114</v>
      </c>
      <c r="C73" s="52"/>
      <c r="D73" s="52"/>
      <c r="E73" s="320"/>
      <c r="F73" s="13"/>
      <c r="G73" s="16"/>
      <c r="H73" s="131"/>
      <c r="I73" s="52"/>
      <c r="J73" s="89"/>
      <c r="K73" s="63"/>
      <c r="L73" s="56"/>
      <c r="R73" s="61" t="e">
        <f>IF(VALUE(D73)&lt;VALUE(B73),"NON","")</f>
        <v>#VALUE!</v>
      </c>
      <c r="V73" s="8"/>
      <c r="W73" s="8"/>
      <c r="X73" s="8"/>
      <c r="Y73" s="8"/>
      <c r="Z73" s="8"/>
    </row>
    <row r="74" spans="1:26" ht="12" customHeight="1">
      <c r="A74" s="156" t="s">
        <v>25</v>
      </c>
      <c r="B74" s="54" t="str">
        <f>I38</f>
        <v>DELAUNAY Yannick 3B402</v>
      </c>
      <c r="C74" s="53" t="s">
        <v>111</v>
      </c>
      <c r="D74" s="54" t="str">
        <f>I39</f>
        <v>BONTEMPS Christophe NC4800</v>
      </c>
      <c r="E74" s="320">
        <v>3</v>
      </c>
      <c r="F74" s="14" t="s">
        <v>111</v>
      </c>
      <c r="G74" s="10">
        <v>0</v>
      </c>
      <c r="H74" s="128" t="s">
        <v>412</v>
      </c>
      <c r="I74" s="54" t="str">
        <f aca="true" t="shared" si="13" ref="I74:I81">IF(TRIM(D74)="",B74,IF(TRIM(B74)="",D74,IF(AND(E74=0,G74=0),REPT("_",15),IF(E74=G74,REPT("? ",5),IF(N(E74)&gt;N(G74),B74,D74)))))</f>
        <v>DELAUNAY Yannick 3B402</v>
      </c>
      <c r="J74" s="90">
        <f aca="true" t="shared" si="14" ref="J74:J81">IF(AND(E74=0,G74=0),REPT("X",2),IF(E74=G74,REPT("X",2),IF(E74&gt;G74,"","")))</f>
      </c>
      <c r="K74" s="64" t="str">
        <f aca="true" t="shared" si="15" ref="K74:K81">IF(TRIM(D74)="","",IF(TRIM(B74)="","",IF(AND(E74=0,G74=0),REPT("_",15),IF(E74=G74,REPT("? ",5),IF(N(E74)&gt;N(G74),D74,B74)))))</f>
        <v>BONTEMPS Christophe NC4800</v>
      </c>
      <c r="L74" s="56"/>
      <c r="M74" s="29">
        <f>VLOOKUP(I74,[0]!cla,2,TRUE)</f>
        <v>402</v>
      </c>
      <c r="N74" s="29">
        <f>VLOOKUP(I74,[0]!cla,3,TRUE)</f>
        <v>8</v>
      </c>
      <c r="O74" s="29">
        <f>VLOOKUP(K74,[0]!cla,2,TRUE)</f>
        <v>4800</v>
      </c>
      <c r="P74" s="29">
        <f>VLOOKUP(K74,[0]!cla,3,TRUE)</f>
        <v>18</v>
      </c>
      <c r="Q74" s="29" t="b">
        <f aca="true" t="shared" si="16" ref="Q74:Q81">IF(OR(T(E74)="f",T(G74)="f"),TRUE,(ISERROR(P74)))</f>
        <v>0</v>
      </c>
      <c r="R74" s="61" t="e">
        <f t="shared" si="12"/>
        <v>#VALUE!</v>
      </c>
      <c r="V74" s="8"/>
      <c r="W74" s="8"/>
      <c r="X74" s="8"/>
      <c r="Y74" s="8"/>
      <c r="Z74" s="8"/>
    </row>
    <row r="75" spans="1:26" ht="12" customHeight="1">
      <c r="A75" s="156" t="s">
        <v>25</v>
      </c>
      <c r="B75" s="54" t="str">
        <f>I40</f>
        <v>COMBOT Frédérick 4D1839</v>
      </c>
      <c r="C75" s="53" t="s">
        <v>111</v>
      </c>
      <c r="D75" s="54" t="str">
        <f>I41</f>
        <v>LE DOUARIN Xavier 4D1948</v>
      </c>
      <c r="E75" s="320">
        <v>0</v>
      </c>
      <c r="F75" s="14" t="s">
        <v>111</v>
      </c>
      <c r="G75" s="10">
        <v>3</v>
      </c>
      <c r="H75" s="128" t="s">
        <v>416</v>
      </c>
      <c r="I75" s="54" t="str">
        <f t="shared" si="13"/>
        <v>LE DOUARIN Xavier 4D1948</v>
      </c>
      <c r="J75" s="90">
        <f t="shared" si="14"/>
      </c>
      <c r="K75" s="64" t="str">
        <f t="shared" si="15"/>
        <v>COMBOT Frédérick 4D1839</v>
      </c>
      <c r="L75" s="56"/>
      <c r="M75" s="29">
        <f>VLOOKUP(I75,[0]!cla,2,TRUE)</f>
        <v>1948</v>
      </c>
      <c r="N75" s="29">
        <f>VLOOKUP(I75,[0]!cla,3,TRUE)</f>
        <v>14</v>
      </c>
      <c r="O75" s="29">
        <f>VLOOKUP(K75,[0]!cla,2,TRUE)</f>
        <v>1839</v>
      </c>
      <c r="P75" s="29">
        <f>VLOOKUP(K75,[0]!cla,3,TRUE)</f>
        <v>14</v>
      </c>
      <c r="Q75" s="29" t="b">
        <f t="shared" si="16"/>
        <v>0</v>
      </c>
      <c r="R75" s="61" t="e">
        <f t="shared" si="12"/>
        <v>#VALUE!</v>
      </c>
      <c r="V75" s="8"/>
      <c r="W75" s="8"/>
      <c r="X75" s="8"/>
      <c r="Y75" s="8"/>
      <c r="Z75" s="8"/>
    </row>
    <row r="76" spans="1:26" ht="12" customHeight="1">
      <c r="A76" s="156" t="s">
        <v>25</v>
      </c>
      <c r="B76" s="54" t="str">
        <f>I42</f>
        <v>GILIS Bruno 3C660</v>
      </c>
      <c r="C76" s="53" t="s">
        <v>111</v>
      </c>
      <c r="D76" s="54" t="str">
        <f>I43</f>
        <v>BERNARD Pierre 5C3078</v>
      </c>
      <c r="E76" s="320">
        <v>3</v>
      </c>
      <c r="F76" s="14" t="s">
        <v>111</v>
      </c>
      <c r="G76" s="10">
        <v>1</v>
      </c>
      <c r="H76" s="128" t="s">
        <v>415</v>
      </c>
      <c r="I76" s="54" t="str">
        <f t="shared" si="13"/>
        <v>GILIS Bruno 3C660</v>
      </c>
      <c r="J76" s="90">
        <f t="shared" si="14"/>
      </c>
      <c r="K76" s="64" t="str">
        <f t="shared" si="15"/>
        <v>BERNARD Pierre 5C3078</v>
      </c>
      <c r="L76" s="56"/>
      <c r="M76" s="29">
        <f>VLOOKUP(I76,[0]!cla,2,TRUE)</f>
        <v>660</v>
      </c>
      <c r="N76" s="29">
        <f>VLOOKUP(I76,[0]!cla,3,TRUE)</f>
        <v>9</v>
      </c>
      <c r="O76" s="29">
        <f>VLOOKUP(K76,[0]!cla,2,TRUE)</f>
        <v>3078</v>
      </c>
      <c r="P76" s="29">
        <f>VLOOKUP(K76,[0]!cla,3,TRUE)</f>
        <v>17</v>
      </c>
      <c r="Q76" s="29" t="b">
        <f t="shared" si="16"/>
        <v>0</v>
      </c>
      <c r="R76" s="61" t="e">
        <f t="shared" si="12"/>
        <v>#VALUE!</v>
      </c>
      <c r="V76" s="8"/>
      <c r="W76" s="8"/>
      <c r="X76" s="8"/>
      <c r="Y76" s="8"/>
      <c r="Z76" s="8"/>
    </row>
    <row r="77" spans="1:26" ht="12" customHeight="1">
      <c r="A77" s="156" t="s">
        <v>25</v>
      </c>
      <c r="B77" s="54" t="str">
        <f>I44</f>
        <v>JAN Gwénaël 3C669</v>
      </c>
      <c r="C77" s="53" t="s">
        <v>111</v>
      </c>
      <c r="D77" s="54" t="str">
        <f>I45</f>
        <v>ONBASIOGLU Gilles 5B2541</v>
      </c>
      <c r="E77" s="320">
        <v>3</v>
      </c>
      <c r="F77" s="14" t="s">
        <v>111</v>
      </c>
      <c r="G77" s="10">
        <v>1</v>
      </c>
      <c r="H77" s="128" t="s">
        <v>414</v>
      </c>
      <c r="I77" s="54" t="str">
        <f t="shared" si="13"/>
        <v>JAN Gwénaël 3C669</v>
      </c>
      <c r="J77" s="90">
        <f t="shared" si="14"/>
      </c>
      <c r="K77" s="64" t="str">
        <f t="shared" si="15"/>
        <v>ONBASIOGLU Gilles 5B2541</v>
      </c>
      <c r="L77" s="56"/>
      <c r="M77" s="29">
        <f>VLOOKUP(I77,[0]!cla,2,TRUE)</f>
        <v>669</v>
      </c>
      <c r="N77" s="29">
        <f>VLOOKUP(I77,[0]!cla,3,TRUE)</f>
        <v>9</v>
      </c>
      <c r="O77" s="29">
        <f>VLOOKUP(K77,[0]!cla,2,TRUE)</f>
        <v>2541</v>
      </c>
      <c r="P77" s="29">
        <f>VLOOKUP(K77,[0]!cla,3,TRUE)</f>
        <v>16</v>
      </c>
      <c r="Q77" s="29" t="b">
        <f t="shared" si="16"/>
        <v>0</v>
      </c>
      <c r="R77" s="61" t="e">
        <f t="shared" si="12"/>
        <v>#VALUE!</v>
      </c>
      <c r="V77" s="8"/>
      <c r="W77" s="8"/>
      <c r="X77" s="8"/>
      <c r="Y77" s="8"/>
      <c r="Z77" s="8"/>
    </row>
    <row r="78" spans="1:26" ht="12" customHeight="1">
      <c r="A78" s="156" t="s">
        <v>25</v>
      </c>
      <c r="B78" s="54" t="str">
        <f>I47</f>
        <v>LE BONHOMME Eric 3D805</v>
      </c>
      <c r="C78" s="53" t="s">
        <v>111</v>
      </c>
      <c r="D78" s="54" t="str">
        <f>I46</f>
        <v>TANGUY Yves 5B2524</v>
      </c>
      <c r="E78" s="320">
        <v>3</v>
      </c>
      <c r="F78" s="14" t="s">
        <v>111</v>
      </c>
      <c r="G78" s="10">
        <v>0</v>
      </c>
      <c r="H78" s="128" t="s">
        <v>418</v>
      </c>
      <c r="I78" s="54" t="str">
        <f t="shared" si="13"/>
        <v>LE BONHOMME Eric 3D805</v>
      </c>
      <c r="J78" s="90">
        <f t="shared" si="14"/>
      </c>
      <c r="K78" s="64" t="str">
        <f t="shared" si="15"/>
        <v>TANGUY Yves 5B2524</v>
      </c>
      <c r="L78" s="56"/>
      <c r="M78" s="29">
        <f>VLOOKUP(I78,[0]!cla,2,TRUE)</f>
        <v>805</v>
      </c>
      <c r="N78" s="29">
        <f>VLOOKUP(I78,[0]!cla,3,TRUE)</f>
        <v>10</v>
      </c>
      <c r="O78" s="29">
        <f>VLOOKUP(K78,[0]!cla,2,TRUE)</f>
        <v>2524</v>
      </c>
      <c r="P78" s="29">
        <f>VLOOKUP(K78,[0]!cla,3,TRUE)</f>
        <v>16</v>
      </c>
      <c r="Q78" s="29" t="b">
        <f t="shared" si="16"/>
        <v>0</v>
      </c>
      <c r="R78" s="61" t="e">
        <f t="shared" si="12"/>
        <v>#VALUE!</v>
      </c>
      <c r="V78" s="8"/>
      <c r="W78" s="8"/>
      <c r="X78" s="8"/>
      <c r="Y78" s="8"/>
      <c r="Z78" s="8"/>
    </row>
    <row r="79" spans="1:26" ht="12" customHeight="1">
      <c r="A79" s="156" t="s">
        <v>25</v>
      </c>
      <c r="B79" s="54" t="str">
        <f>I49</f>
        <v>BARRAIS Joris 3C638</v>
      </c>
      <c r="C79" s="53" t="s">
        <v>111</v>
      </c>
      <c r="D79" s="54" t="str">
        <f>I48</f>
        <v>CABARET Laurent 5C3199</v>
      </c>
      <c r="E79" s="320">
        <v>3</v>
      </c>
      <c r="F79" s="14" t="s">
        <v>111</v>
      </c>
      <c r="G79" s="10">
        <v>0</v>
      </c>
      <c r="H79" s="128" t="s">
        <v>417</v>
      </c>
      <c r="I79" s="54" t="str">
        <f t="shared" si="13"/>
        <v>BARRAIS Joris 3C638</v>
      </c>
      <c r="J79" s="90">
        <f t="shared" si="14"/>
      </c>
      <c r="K79" s="64" t="str">
        <f t="shared" si="15"/>
        <v>CABARET Laurent 5C3199</v>
      </c>
      <c r="L79" s="56"/>
      <c r="M79" s="29">
        <f>VLOOKUP(I79,[0]!cla,2,TRUE)</f>
        <v>638</v>
      </c>
      <c r="N79" s="29">
        <f>VLOOKUP(I79,[0]!cla,3,TRUE)</f>
        <v>9</v>
      </c>
      <c r="O79" s="29">
        <f>VLOOKUP(K79,[0]!cla,2,TRUE)</f>
        <v>3199</v>
      </c>
      <c r="P79" s="29">
        <f>VLOOKUP(K79,[0]!cla,3,TRUE)</f>
        <v>17</v>
      </c>
      <c r="Q79" s="29" t="b">
        <f t="shared" si="16"/>
        <v>0</v>
      </c>
      <c r="R79" s="61" t="e">
        <f t="shared" si="12"/>
        <v>#VALUE!</v>
      </c>
      <c r="V79" s="8"/>
      <c r="W79" s="8"/>
      <c r="X79" s="8"/>
      <c r="Y79" s="8"/>
      <c r="Z79" s="8"/>
    </row>
    <row r="80" spans="1:26" ht="12" customHeight="1">
      <c r="A80" s="156" t="s">
        <v>25</v>
      </c>
      <c r="B80" s="54" t="str">
        <f>I51</f>
        <v>CHESNEAU Didier 4C1513</v>
      </c>
      <c r="C80" s="53" t="s">
        <v>111</v>
      </c>
      <c r="D80" s="54" t="str">
        <f>I50</f>
        <v>VERCHERE Dominique 5A1996</v>
      </c>
      <c r="E80" s="320">
        <v>3</v>
      </c>
      <c r="F80" s="14" t="s">
        <v>111</v>
      </c>
      <c r="G80" s="10">
        <v>0</v>
      </c>
      <c r="H80" s="128" t="s">
        <v>419</v>
      </c>
      <c r="I80" s="54" t="str">
        <f t="shared" si="13"/>
        <v>CHESNEAU Didier 4C1513</v>
      </c>
      <c r="J80" s="90">
        <f t="shared" si="14"/>
      </c>
      <c r="K80" s="64" t="str">
        <f t="shared" si="15"/>
        <v>VERCHERE Dominique 5A1996</v>
      </c>
      <c r="L80" s="56"/>
      <c r="M80" s="29">
        <f>VLOOKUP(I80,[0]!cla,2,TRUE)</f>
        <v>1513</v>
      </c>
      <c r="N80" s="29">
        <f>VLOOKUP(I80,[0]!cla,3,TRUE)</f>
        <v>13</v>
      </c>
      <c r="O80" s="29">
        <f>VLOOKUP(K80,[0]!cla,2,TRUE)</f>
        <v>1996</v>
      </c>
      <c r="P80" s="29">
        <f>VLOOKUP(K80,[0]!cla,3,TRUE)</f>
        <v>15</v>
      </c>
      <c r="Q80" s="29" t="b">
        <f t="shared" si="16"/>
        <v>0</v>
      </c>
      <c r="R80" s="61" t="e">
        <f t="shared" si="12"/>
        <v>#VALUE!</v>
      </c>
      <c r="V80" s="8"/>
      <c r="W80" s="8"/>
      <c r="X80" s="8"/>
      <c r="Y80" s="8"/>
      <c r="Z80" s="8"/>
    </row>
    <row r="81" spans="1:26" ht="12" customHeight="1">
      <c r="A81" s="156" t="s">
        <v>25</v>
      </c>
      <c r="B81" s="54" t="str">
        <f>I53</f>
        <v>LEFEVRE  Lionel 3B481</v>
      </c>
      <c r="C81" s="53" t="s">
        <v>111</v>
      </c>
      <c r="D81" s="54" t="str">
        <f>I52</f>
        <v>CALLOCH Philippe 5C3388</v>
      </c>
      <c r="E81" s="320">
        <v>3</v>
      </c>
      <c r="F81" s="14" t="s">
        <v>111</v>
      </c>
      <c r="G81" s="10">
        <v>0</v>
      </c>
      <c r="H81" s="128" t="s">
        <v>413</v>
      </c>
      <c r="I81" s="54" t="str">
        <f t="shared" si="13"/>
        <v>LEFEVRE  Lionel 3B481</v>
      </c>
      <c r="J81" s="90">
        <f t="shared" si="14"/>
      </c>
      <c r="K81" s="64" t="str">
        <f t="shared" si="15"/>
        <v>CALLOCH Philippe 5C3388</v>
      </c>
      <c r="L81" s="56"/>
      <c r="M81" s="29">
        <f>VLOOKUP(I81,[0]!cla,2,TRUE)</f>
        <v>481</v>
      </c>
      <c r="N81" s="29">
        <f>VLOOKUP(I81,[0]!cla,3,TRUE)</f>
        <v>8</v>
      </c>
      <c r="O81" s="29">
        <f>VLOOKUP(K81,[0]!cla,2,TRUE)</f>
        <v>3388</v>
      </c>
      <c r="P81" s="29">
        <f>VLOOKUP(K81,[0]!cla,3,TRUE)</f>
        <v>17</v>
      </c>
      <c r="Q81" s="29" t="b">
        <f t="shared" si="16"/>
        <v>0</v>
      </c>
      <c r="R81" s="61" t="e">
        <f t="shared" si="12"/>
        <v>#VALUE!</v>
      </c>
      <c r="V81" s="8"/>
      <c r="W81" s="8"/>
      <c r="X81" s="8"/>
      <c r="Y81" s="8"/>
      <c r="Z81" s="8"/>
    </row>
    <row r="82" spans="1:26" ht="12" customHeight="1">
      <c r="A82" s="156"/>
      <c r="B82" s="54"/>
      <c r="C82" s="54"/>
      <c r="D82" s="54"/>
      <c r="E82" s="320"/>
      <c r="F82" s="12"/>
      <c r="G82" s="10"/>
      <c r="H82" s="128" t="s">
        <v>96</v>
      </c>
      <c r="I82" s="54"/>
      <c r="J82" s="90"/>
      <c r="K82" s="64"/>
      <c r="L82" s="56"/>
      <c r="R82" s="61">
        <f t="shared" si="12"/>
      </c>
      <c r="V82" s="8"/>
      <c r="W82" s="8"/>
      <c r="X82" s="8"/>
      <c r="Y82" s="8"/>
      <c r="Z82" s="8"/>
    </row>
    <row r="83" spans="1:26" ht="12" customHeight="1">
      <c r="A83" s="156"/>
      <c r="B83" s="155" t="s">
        <v>115</v>
      </c>
      <c r="C83" s="54"/>
      <c r="D83" s="54"/>
      <c r="E83" s="320"/>
      <c r="F83" s="12"/>
      <c r="G83" s="10"/>
      <c r="H83" s="128" t="s">
        <v>96</v>
      </c>
      <c r="I83" s="54"/>
      <c r="J83" s="90"/>
      <c r="K83" s="64"/>
      <c r="L83" s="56"/>
      <c r="R83" s="61" t="e">
        <f t="shared" si="12"/>
        <v>#VALUE!</v>
      </c>
      <c r="V83" s="8"/>
      <c r="W83" s="8"/>
      <c r="X83" s="8"/>
      <c r="Y83" s="8"/>
      <c r="Z83" s="8"/>
    </row>
    <row r="84" spans="1:26" ht="12" customHeight="1">
      <c r="A84" s="156"/>
      <c r="B84" s="54">
        <f>K39</f>
      </c>
      <c r="C84" s="53" t="s">
        <v>111</v>
      </c>
      <c r="D84" s="54">
        <f>K38</f>
      </c>
      <c r="E84" s="320"/>
      <c r="F84" s="14" t="s">
        <v>111</v>
      </c>
      <c r="G84" s="10"/>
      <c r="H84" s="128" t="s">
        <v>96</v>
      </c>
      <c r="I84" s="54">
        <f aca="true" t="shared" si="17" ref="I84:I91">IF(TRIM(D84)="",B84,IF(TRIM(B84)="",D84,IF(AND(E84=0,G84=0),REPT("_",15),IF(E84=G84,REPT("? ",5),IF(N(E84)&gt;N(G84),B84,D84)))))</f>
      </c>
      <c r="J84" s="90" t="str">
        <f aca="true" t="shared" si="18" ref="J84:J91">IF(AND(E84=0,G84=0),REPT("X",2),IF(E84=G84,REPT("X",2),IF(E84&gt;G84,"","")))</f>
        <v>XX</v>
      </c>
      <c r="K84" s="64">
        <f aca="true" t="shared" si="19" ref="K84:K91">IF(TRIM(D84)="","",IF(TRIM(B84)="","",IF(AND(E84=0,G84=0),REPT("_",15),IF(E84=G84,REPT("? ",5),IF(N(E84)&gt;N(G84),D84,B84)))))</f>
      </c>
      <c r="L84" s="56"/>
      <c r="M84" s="29" t="e">
        <f>VLOOKUP(I84,[0]!cla,2,TRUE)</f>
        <v>#VALUE!</v>
      </c>
      <c r="N84" s="29" t="e">
        <f>VLOOKUP(I84,[0]!cla,3,TRUE)</f>
        <v>#VALUE!</v>
      </c>
      <c r="O84" s="29" t="e">
        <f>VLOOKUP(K84,[0]!cla,2,TRUE)</f>
        <v>#VALUE!</v>
      </c>
      <c r="P84" s="29" t="e">
        <f>VLOOKUP(K84,[0]!cla,3,TRUE)</f>
        <v>#VALUE!</v>
      </c>
      <c r="Q84" s="29" t="b">
        <f aca="true" t="shared" si="20" ref="Q84:Q91">IF(OR(T(E84)="f",T(G84)="f"),TRUE,(ISERROR(P84)))</f>
        <v>1</v>
      </c>
      <c r="R84" s="61">
        <f t="shared" si="12"/>
      </c>
      <c r="V84" s="8"/>
      <c r="W84" s="8"/>
      <c r="X84" s="8"/>
      <c r="Y84" s="8"/>
      <c r="Z84" s="8"/>
    </row>
    <row r="85" spans="1:26" ht="12" customHeight="1">
      <c r="A85" s="156"/>
      <c r="B85" s="54">
        <f>K41</f>
      </c>
      <c r="C85" s="53" t="s">
        <v>111</v>
      </c>
      <c r="D85" s="54">
        <f>K40</f>
      </c>
      <c r="E85" s="320"/>
      <c r="F85" s="14" t="s">
        <v>111</v>
      </c>
      <c r="G85" s="10"/>
      <c r="H85" s="128" t="s">
        <v>96</v>
      </c>
      <c r="I85" s="54">
        <f t="shared" si="17"/>
      </c>
      <c r="J85" s="90" t="str">
        <f t="shared" si="18"/>
        <v>XX</v>
      </c>
      <c r="K85" s="64">
        <f t="shared" si="19"/>
      </c>
      <c r="L85" s="56"/>
      <c r="M85" s="29" t="e">
        <f>VLOOKUP(I85,[0]!cla,2,TRUE)</f>
        <v>#VALUE!</v>
      </c>
      <c r="N85" s="29" t="e">
        <f>VLOOKUP(I85,[0]!cla,3,TRUE)</f>
        <v>#VALUE!</v>
      </c>
      <c r="O85" s="29" t="e">
        <f>VLOOKUP(K85,[0]!cla,2,TRUE)</f>
        <v>#VALUE!</v>
      </c>
      <c r="P85" s="29" t="e">
        <f>VLOOKUP(K85,[0]!cla,3,TRUE)</f>
        <v>#VALUE!</v>
      </c>
      <c r="Q85" s="29" t="b">
        <f t="shared" si="20"/>
        <v>1</v>
      </c>
      <c r="R85" s="61">
        <f t="shared" si="12"/>
      </c>
      <c r="V85" s="8"/>
      <c r="W85" s="8"/>
      <c r="X85" s="8"/>
      <c r="Y85" s="8"/>
      <c r="Z85" s="8"/>
    </row>
    <row r="86" spans="1:26" ht="12" customHeight="1">
      <c r="A86" s="156"/>
      <c r="B86" s="54">
        <f>K43</f>
      </c>
      <c r="C86" s="53" t="s">
        <v>111</v>
      </c>
      <c r="D86" s="54">
        <f>K42</f>
      </c>
      <c r="E86" s="320"/>
      <c r="F86" s="14" t="s">
        <v>111</v>
      </c>
      <c r="G86" s="10"/>
      <c r="H86" s="128" t="s">
        <v>96</v>
      </c>
      <c r="I86" s="54">
        <f t="shared" si="17"/>
      </c>
      <c r="J86" s="90" t="str">
        <f t="shared" si="18"/>
        <v>XX</v>
      </c>
      <c r="K86" s="64">
        <f t="shared" si="19"/>
      </c>
      <c r="L86" s="56"/>
      <c r="M86" s="29" t="e">
        <f>VLOOKUP(I86,[0]!cla,2,TRUE)</f>
        <v>#VALUE!</v>
      </c>
      <c r="N86" s="29" t="e">
        <f>VLOOKUP(I86,[0]!cla,3,TRUE)</f>
        <v>#VALUE!</v>
      </c>
      <c r="O86" s="29" t="e">
        <f>VLOOKUP(K86,[0]!cla,2,TRUE)</f>
        <v>#VALUE!</v>
      </c>
      <c r="P86" s="29" t="e">
        <f>VLOOKUP(K86,[0]!cla,3,TRUE)</f>
        <v>#VALUE!</v>
      </c>
      <c r="Q86" s="29" t="b">
        <f t="shared" si="20"/>
        <v>1</v>
      </c>
      <c r="R86" s="61">
        <f t="shared" si="12"/>
      </c>
      <c r="V86" s="8"/>
      <c r="W86" s="8"/>
      <c r="X86" s="8"/>
      <c r="Y86" s="8"/>
      <c r="Z86" s="8"/>
    </row>
    <row r="87" spans="1:26" ht="12" customHeight="1">
      <c r="A87" s="156"/>
      <c r="B87" s="54">
        <f>K45</f>
      </c>
      <c r="C87" s="53" t="s">
        <v>111</v>
      </c>
      <c r="D87" s="54">
        <f>K44</f>
      </c>
      <c r="E87" s="320"/>
      <c r="F87" s="14" t="s">
        <v>111</v>
      </c>
      <c r="G87" s="10"/>
      <c r="H87" s="128" t="s">
        <v>96</v>
      </c>
      <c r="I87" s="54">
        <f t="shared" si="17"/>
      </c>
      <c r="J87" s="90" t="str">
        <f t="shared" si="18"/>
        <v>XX</v>
      </c>
      <c r="K87" s="64">
        <f t="shared" si="19"/>
      </c>
      <c r="L87" s="56"/>
      <c r="M87" s="29" t="e">
        <f>VLOOKUP(I87,[0]!cla,2,TRUE)</f>
        <v>#VALUE!</v>
      </c>
      <c r="N87" s="29" t="e">
        <f>VLOOKUP(I87,[0]!cla,3,TRUE)</f>
        <v>#VALUE!</v>
      </c>
      <c r="O87" s="29" t="e">
        <f>VLOOKUP(K87,[0]!cla,2,TRUE)</f>
        <v>#VALUE!</v>
      </c>
      <c r="P87" s="29" t="e">
        <f>VLOOKUP(K87,[0]!cla,3,TRUE)</f>
        <v>#VALUE!</v>
      </c>
      <c r="Q87" s="29" t="b">
        <f t="shared" si="20"/>
        <v>1</v>
      </c>
      <c r="R87" s="61">
        <f t="shared" si="12"/>
      </c>
      <c r="V87" s="8"/>
      <c r="W87" s="8"/>
      <c r="X87" s="8"/>
      <c r="Y87" s="8"/>
      <c r="Z87" s="8"/>
    </row>
    <row r="88" spans="1:26" ht="12" customHeight="1">
      <c r="A88" s="156"/>
      <c r="B88" s="54">
        <f>K46</f>
      </c>
      <c r="C88" s="53" t="s">
        <v>111</v>
      </c>
      <c r="D88" s="54">
        <f>K47</f>
      </c>
      <c r="E88" s="320"/>
      <c r="F88" s="14" t="s">
        <v>111</v>
      </c>
      <c r="G88" s="10"/>
      <c r="H88" s="128" t="s">
        <v>96</v>
      </c>
      <c r="I88" s="54">
        <f t="shared" si="17"/>
      </c>
      <c r="J88" s="90" t="str">
        <f t="shared" si="18"/>
        <v>XX</v>
      </c>
      <c r="K88" s="64">
        <f t="shared" si="19"/>
      </c>
      <c r="L88" s="56"/>
      <c r="M88" s="29" t="e">
        <f>VLOOKUP(I88,[0]!cla,2,TRUE)</f>
        <v>#VALUE!</v>
      </c>
      <c r="N88" s="29" t="e">
        <f>VLOOKUP(I88,[0]!cla,3,TRUE)</f>
        <v>#VALUE!</v>
      </c>
      <c r="O88" s="29" t="e">
        <f>VLOOKUP(K88,[0]!cla,2,TRUE)</f>
        <v>#VALUE!</v>
      </c>
      <c r="P88" s="29" t="e">
        <f>VLOOKUP(K88,[0]!cla,3,TRUE)</f>
        <v>#VALUE!</v>
      </c>
      <c r="Q88" s="29" t="b">
        <f t="shared" si="20"/>
        <v>1</v>
      </c>
      <c r="R88" s="61">
        <f t="shared" si="12"/>
      </c>
      <c r="V88" s="8"/>
      <c r="W88" s="8"/>
      <c r="X88" s="8"/>
      <c r="Y88" s="8"/>
      <c r="Z88" s="8"/>
    </row>
    <row r="89" spans="1:26" ht="12" customHeight="1">
      <c r="A89" s="156"/>
      <c r="B89" s="54">
        <f>K48</f>
      </c>
      <c r="C89" s="53" t="s">
        <v>111</v>
      </c>
      <c r="D89" s="54">
        <f>K49</f>
      </c>
      <c r="E89" s="320"/>
      <c r="F89" s="14" t="s">
        <v>111</v>
      </c>
      <c r="G89" s="10"/>
      <c r="H89" s="128" t="s">
        <v>96</v>
      </c>
      <c r="I89" s="54">
        <f t="shared" si="17"/>
      </c>
      <c r="J89" s="90" t="str">
        <f t="shared" si="18"/>
        <v>XX</v>
      </c>
      <c r="K89" s="64">
        <f t="shared" si="19"/>
      </c>
      <c r="L89" s="56"/>
      <c r="M89" s="29" t="e">
        <f>VLOOKUP(I89,[0]!cla,2,TRUE)</f>
        <v>#VALUE!</v>
      </c>
      <c r="N89" s="29" t="e">
        <f>VLOOKUP(I89,[0]!cla,3,TRUE)</f>
        <v>#VALUE!</v>
      </c>
      <c r="O89" s="29" t="e">
        <f>VLOOKUP(K89,[0]!cla,2,TRUE)</f>
        <v>#VALUE!</v>
      </c>
      <c r="P89" s="29" t="e">
        <f>VLOOKUP(K89,[0]!cla,3,TRUE)</f>
        <v>#VALUE!</v>
      </c>
      <c r="Q89" s="29" t="b">
        <f t="shared" si="20"/>
        <v>1</v>
      </c>
      <c r="R89" s="61">
        <f t="shared" si="12"/>
      </c>
      <c r="V89" s="8"/>
      <c r="W89" s="8"/>
      <c r="X89" s="8"/>
      <c r="Y89" s="8"/>
      <c r="Z89" s="8"/>
    </row>
    <row r="90" spans="1:26" ht="12" customHeight="1">
      <c r="A90" s="156"/>
      <c r="B90" s="54">
        <f>K50</f>
      </c>
      <c r="C90" s="53" t="s">
        <v>111</v>
      </c>
      <c r="D90" s="54">
        <f>K51</f>
      </c>
      <c r="E90" s="320"/>
      <c r="F90" s="14" t="s">
        <v>111</v>
      </c>
      <c r="G90" s="10"/>
      <c r="H90" s="128" t="s">
        <v>96</v>
      </c>
      <c r="I90" s="54">
        <f t="shared" si="17"/>
      </c>
      <c r="J90" s="90" t="str">
        <f t="shared" si="18"/>
        <v>XX</v>
      </c>
      <c r="K90" s="64">
        <f t="shared" si="19"/>
      </c>
      <c r="L90" s="56"/>
      <c r="M90" s="29" t="e">
        <f>VLOOKUP(I90,[0]!cla,2,TRUE)</f>
        <v>#VALUE!</v>
      </c>
      <c r="N90" s="29" t="e">
        <f>VLOOKUP(I90,[0]!cla,3,TRUE)</f>
        <v>#VALUE!</v>
      </c>
      <c r="O90" s="29" t="e">
        <f>VLOOKUP(K90,[0]!cla,2,TRUE)</f>
        <v>#VALUE!</v>
      </c>
      <c r="P90" s="29" t="e">
        <f>VLOOKUP(K90,[0]!cla,3,TRUE)</f>
        <v>#VALUE!</v>
      </c>
      <c r="Q90" s="29" t="b">
        <f t="shared" si="20"/>
        <v>1</v>
      </c>
      <c r="R90" s="61">
        <f t="shared" si="12"/>
      </c>
      <c r="V90" s="8"/>
      <c r="W90" s="8"/>
      <c r="X90" s="8"/>
      <c r="Y90" s="8"/>
      <c r="Z90" s="8"/>
    </row>
    <row r="91" spans="1:26" ht="12" customHeight="1">
      <c r="A91" s="156"/>
      <c r="B91" s="54">
        <f>K52</f>
      </c>
      <c r="C91" s="53" t="s">
        <v>111</v>
      </c>
      <c r="D91" s="54">
        <f>K53</f>
      </c>
      <c r="E91" s="320"/>
      <c r="F91" s="14" t="s">
        <v>111</v>
      </c>
      <c r="G91" s="10"/>
      <c r="H91" s="128" t="s">
        <v>96</v>
      </c>
      <c r="I91" s="54">
        <f t="shared" si="17"/>
      </c>
      <c r="J91" s="90" t="str">
        <f t="shared" si="18"/>
        <v>XX</v>
      </c>
      <c r="K91" s="64">
        <f t="shared" si="19"/>
      </c>
      <c r="L91" s="56"/>
      <c r="M91" s="29" t="e">
        <f>VLOOKUP(I91,[0]!cla,2,TRUE)</f>
        <v>#VALUE!</v>
      </c>
      <c r="N91" s="29" t="e">
        <f>VLOOKUP(I91,[0]!cla,3,TRUE)</f>
        <v>#VALUE!</v>
      </c>
      <c r="O91" s="29" t="e">
        <f>VLOOKUP(K91,[0]!cla,2,TRUE)</f>
        <v>#VALUE!</v>
      </c>
      <c r="P91" s="29" t="e">
        <f>VLOOKUP(K91,[0]!cla,3,TRUE)</f>
        <v>#VALUE!</v>
      </c>
      <c r="Q91" s="29" t="b">
        <f t="shared" si="20"/>
        <v>1</v>
      </c>
      <c r="R91" s="61">
        <f t="shared" si="12"/>
      </c>
      <c r="V91" s="8"/>
      <c r="W91" s="8"/>
      <c r="X91" s="8"/>
      <c r="Y91" s="8"/>
      <c r="Z91" s="8"/>
    </row>
    <row r="92" spans="1:26" ht="12" customHeight="1" thickBot="1">
      <c r="A92" s="156"/>
      <c r="B92" s="54"/>
      <c r="C92" s="53"/>
      <c r="D92" s="54"/>
      <c r="E92" s="320"/>
      <c r="F92" s="14"/>
      <c r="G92" s="10"/>
      <c r="H92" s="128"/>
      <c r="I92" s="54"/>
      <c r="J92" s="90"/>
      <c r="K92" s="64"/>
      <c r="L92" s="56"/>
      <c r="R92" s="61">
        <f t="shared" si="12"/>
      </c>
      <c r="V92" s="8"/>
      <c r="W92" s="8"/>
      <c r="X92" s="8"/>
      <c r="Y92" s="8"/>
      <c r="Z92" s="8"/>
    </row>
    <row r="93" spans="1:26" ht="12" customHeight="1">
      <c r="A93" s="171"/>
      <c r="B93" s="157" t="s">
        <v>116</v>
      </c>
      <c r="C93" s="52"/>
      <c r="D93" s="52"/>
      <c r="E93" s="320"/>
      <c r="F93" s="13"/>
      <c r="G93" s="10"/>
      <c r="H93" s="131"/>
      <c r="I93" s="52"/>
      <c r="J93" s="89"/>
      <c r="K93" s="63"/>
      <c r="L93" s="56"/>
      <c r="R93" s="61" t="e">
        <f t="shared" si="12"/>
        <v>#VALUE!</v>
      </c>
      <c r="V93" s="8"/>
      <c r="W93" s="8"/>
      <c r="X93" s="8"/>
      <c r="Y93" s="8"/>
      <c r="Z93" s="8"/>
    </row>
    <row r="94" spans="1:26" ht="12" customHeight="1">
      <c r="A94" s="156"/>
      <c r="B94" s="54">
        <f>I56</f>
      </c>
      <c r="C94" s="53" t="s">
        <v>111</v>
      </c>
      <c r="D94" s="54">
        <f>I57</f>
      </c>
      <c r="E94" s="320"/>
      <c r="F94" s="14" t="s">
        <v>111</v>
      </c>
      <c r="G94" s="10"/>
      <c r="H94" s="128" t="s">
        <v>96</v>
      </c>
      <c r="I94" s="54">
        <f aca="true" t="shared" si="21" ref="I94:I101">IF(TRIM(D94)="",B94,IF(TRIM(B94)="",D94,IF(AND(E94=0,G94=0),REPT("_",15),IF(E94=G94,REPT("? ",5),IF(N(E94)&gt;N(G94),B94,D94)))))</f>
      </c>
      <c r="J94" s="90" t="str">
        <f aca="true" t="shared" si="22" ref="J94:J101">IF(AND(E94=0,G94=0),REPT("X",2),IF(E94=G94,REPT("X",2),IF(E94&gt;G94,"","")))</f>
        <v>XX</v>
      </c>
      <c r="K94" s="64">
        <f aca="true" t="shared" si="23" ref="K94:K101">IF(TRIM(D94)="","",IF(TRIM(B94)="","",IF(AND(E94=0,G94=0),REPT("_",15),IF(E94=G94,REPT("? ",5),IF(N(E94)&gt;N(G94),D94,B94)))))</f>
      </c>
      <c r="L94" s="56"/>
      <c r="M94" s="29" t="e">
        <f>VLOOKUP(I94,[0]!cla,2,TRUE)</f>
        <v>#VALUE!</v>
      </c>
      <c r="N94" s="29" t="e">
        <f>VLOOKUP(I94,[0]!cla,3,TRUE)</f>
        <v>#VALUE!</v>
      </c>
      <c r="O94" s="29" t="e">
        <f>VLOOKUP(K94,[0]!cla,2,TRUE)</f>
        <v>#VALUE!</v>
      </c>
      <c r="P94" s="29" t="e">
        <f>VLOOKUP(K94,[0]!cla,3,TRUE)</f>
        <v>#VALUE!</v>
      </c>
      <c r="Q94" s="29" t="b">
        <f aca="true" t="shared" si="24" ref="Q94:Q101">IF(OR(T(E94)="f",T(G94)="f"),TRUE,(ISERROR(P94)))</f>
        <v>1</v>
      </c>
      <c r="R94" s="61">
        <f t="shared" si="12"/>
      </c>
      <c r="V94" s="8"/>
      <c r="W94" s="8"/>
      <c r="X94" s="8"/>
      <c r="Y94" s="8"/>
      <c r="Z94" s="8"/>
    </row>
    <row r="95" spans="1:26" ht="12" customHeight="1">
      <c r="A95" s="156"/>
      <c r="B95" s="54">
        <f>I58</f>
      </c>
      <c r="C95" s="53" t="s">
        <v>111</v>
      </c>
      <c r="D95" s="54">
        <f>I59</f>
      </c>
      <c r="E95" s="320"/>
      <c r="F95" s="14" t="s">
        <v>111</v>
      </c>
      <c r="G95" s="10"/>
      <c r="H95" s="128" t="s">
        <v>96</v>
      </c>
      <c r="I95" s="54">
        <f t="shared" si="21"/>
      </c>
      <c r="J95" s="90" t="str">
        <f t="shared" si="22"/>
        <v>XX</v>
      </c>
      <c r="K95" s="64">
        <f t="shared" si="23"/>
      </c>
      <c r="L95" s="56"/>
      <c r="M95" s="29" t="e">
        <f>VLOOKUP(I95,[0]!cla,2,TRUE)</f>
        <v>#VALUE!</v>
      </c>
      <c r="N95" s="29" t="e">
        <f>VLOOKUP(I95,[0]!cla,3,TRUE)</f>
        <v>#VALUE!</v>
      </c>
      <c r="O95" s="29" t="e">
        <f>VLOOKUP(K95,[0]!cla,2,TRUE)</f>
        <v>#VALUE!</v>
      </c>
      <c r="P95" s="29" t="e">
        <f>VLOOKUP(K95,[0]!cla,3,TRUE)</f>
        <v>#VALUE!</v>
      </c>
      <c r="Q95" s="29" t="b">
        <f t="shared" si="24"/>
        <v>1</v>
      </c>
      <c r="R95" s="61">
        <f t="shared" si="12"/>
      </c>
      <c r="V95" s="8"/>
      <c r="W95" s="8"/>
      <c r="X95" s="8"/>
      <c r="Y95" s="8"/>
      <c r="Z95" s="8"/>
    </row>
    <row r="96" spans="1:26" ht="12" customHeight="1">
      <c r="A96" s="156"/>
      <c r="B96" s="54">
        <f>I60</f>
      </c>
      <c r="C96" s="53" t="s">
        <v>111</v>
      </c>
      <c r="D96" s="54">
        <f>I61</f>
      </c>
      <c r="E96" s="320"/>
      <c r="F96" s="14" t="s">
        <v>111</v>
      </c>
      <c r="G96" s="10"/>
      <c r="H96" s="128" t="s">
        <v>96</v>
      </c>
      <c r="I96" s="54">
        <f t="shared" si="21"/>
      </c>
      <c r="J96" s="90" t="str">
        <f t="shared" si="22"/>
        <v>XX</v>
      </c>
      <c r="K96" s="64">
        <f t="shared" si="23"/>
      </c>
      <c r="L96" s="56"/>
      <c r="M96" s="29" t="e">
        <f>VLOOKUP(I96,[0]!cla,2,TRUE)</f>
        <v>#VALUE!</v>
      </c>
      <c r="N96" s="29" t="e">
        <f>VLOOKUP(I96,[0]!cla,3,TRUE)</f>
        <v>#VALUE!</v>
      </c>
      <c r="O96" s="29" t="e">
        <f>VLOOKUP(K96,[0]!cla,2,TRUE)</f>
        <v>#VALUE!</v>
      </c>
      <c r="P96" s="29" t="e">
        <f>VLOOKUP(K96,[0]!cla,3,TRUE)</f>
        <v>#VALUE!</v>
      </c>
      <c r="Q96" s="29" t="b">
        <f t="shared" si="24"/>
        <v>1</v>
      </c>
      <c r="R96" s="61">
        <f t="shared" si="12"/>
      </c>
      <c r="V96" s="8"/>
      <c r="W96" s="8"/>
      <c r="X96" s="8"/>
      <c r="Y96" s="8"/>
      <c r="Z96" s="8"/>
    </row>
    <row r="97" spans="1:26" ht="12" customHeight="1">
      <c r="A97" s="156"/>
      <c r="B97" s="54">
        <f>I62</f>
      </c>
      <c r="C97" s="53" t="s">
        <v>111</v>
      </c>
      <c r="D97" s="54">
        <f>I63</f>
      </c>
      <c r="E97" s="320"/>
      <c r="F97" s="14" t="s">
        <v>111</v>
      </c>
      <c r="G97" s="10"/>
      <c r="H97" s="128" t="s">
        <v>96</v>
      </c>
      <c r="I97" s="54">
        <f t="shared" si="21"/>
      </c>
      <c r="J97" s="90" t="str">
        <f t="shared" si="22"/>
        <v>XX</v>
      </c>
      <c r="K97" s="64">
        <f t="shared" si="23"/>
      </c>
      <c r="L97" s="56"/>
      <c r="M97" s="29" t="e">
        <f>VLOOKUP(I97,[0]!cla,2,TRUE)</f>
        <v>#VALUE!</v>
      </c>
      <c r="N97" s="29" t="e">
        <f>VLOOKUP(I97,[0]!cla,3,TRUE)</f>
        <v>#VALUE!</v>
      </c>
      <c r="O97" s="29" t="e">
        <f>VLOOKUP(K97,[0]!cla,2,TRUE)</f>
        <v>#VALUE!</v>
      </c>
      <c r="P97" s="29" t="e">
        <f>VLOOKUP(K97,[0]!cla,3,TRUE)</f>
        <v>#VALUE!</v>
      </c>
      <c r="Q97" s="29" t="b">
        <f t="shared" si="24"/>
        <v>1</v>
      </c>
      <c r="R97" s="61">
        <f t="shared" si="12"/>
      </c>
      <c r="V97" s="8"/>
      <c r="W97" s="8"/>
      <c r="X97" s="8"/>
      <c r="Y97" s="8"/>
      <c r="Z97" s="8"/>
    </row>
    <row r="98" spans="1:26" ht="12" customHeight="1">
      <c r="A98" s="156"/>
      <c r="B98" s="54">
        <f>I65</f>
      </c>
      <c r="C98" s="53" t="s">
        <v>111</v>
      </c>
      <c r="D98" s="54">
        <f>I64</f>
      </c>
      <c r="E98" s="320"/>
      <c r="F98" s="14" t="s">
        <v>111</v>
      </c>
      <c r="G98" s="10"/>
      <c r="H98" s="128" t="s">
        <v>96</v>
      </c>
      <c r="I98" s="54">
        <f t="shared" si="21"/>
      </c>
      <c r="J98" s="90" t="str">
        <f t="shared" si="22"/>
        <v>XX</v>
      </c>
      <c r="K98" s="64">
        <f t="shared" si="23"/>
      </c>
      <c r="L98" s="56"/>
      <c r="M98" s="29" t="e">
        <f>VLOOKUP(I98,[0]!cla,2,TRUE)</f>
        <v>#VALUE!</v>
      </c>
      <c r="N98" s="29" t="e">
        <f>VLOOKUP(I98,[0]!cla,3,TRUE)</f>
        <v>#VALUE!</v>
      </c>
      <c r="O98" s="29" t="e">
        <f>VLOOKUP(K98,[0]!cla,2,TRUE)</f>
        <v>#VALUE!</v>
      </c>
      <c r="P98" s="29" t="e">
        <f>VLOOKUP(K98,[0]!cla,3,TRUE)</f>
        <v>#VALUE!</v>
      </c>
      <c r="Q98" s="29" t="b">
        <f t="shared" si="24"/>
        <v>1</v>
      </c>
      <c r="R98" s="61">
        <f t="shared" si="12"/>
      </c>
      <c r="V98" s="8"/>
      <c r="W98" s="8"/>
      <c r="X98" s="8"/>
      <c r="Y98" s="8"/>
      <c r="Z98" s="8"/>
    </row>
    <row r="99" spans="1:26" ht="12" customHeight="1">
      <c r="A99" s="156"/>
      <c r="B99" s="54">
        <f>I67</f>
      </c>
      <c r="C99" s="53" t="s">
        <v>111</v>
      </c>
      <c r="D99" s="54">
        <f>I66</f>
      </c>
      <c r="E99" s="320"/>
      <c r="F99" s="14" t="s">
        <v>111</v>
      </c>
      <c r="G99" s="10"/>
      <c r="H99" s="128" t="s">
        <v>96</v>
      </c>
      <c r="I99" s="54">
        <f t="shared" si="21"/>
      </c>
      <c r="J99" s="90" t="str">
        <f t="shared" si="22"/>
        <v>XX</v>
      </c>
      <c r="K99" s="64">
        <f t="shared" si="23"/>
      </c>
      <c r="L99" s="56"/>
      <c r="M99" s="29" t="e">
        <f>VLOOKUP(I99,[0]!cla,2,TRUE)</f>
        <v>#VALUE!</v>
      </c>
      <c r="N99" s="29" t="e">
        <f>VLOOKUP(I99,[0]!cla,3,TRUE)</f>
        <v>#VALUE!</v>
      </c>
      <c r="O99" s="29" t="e">
        <f>VLOOKUP(K99,[0]!cla,2,TRUE)</f>
        <v>#VALUE!</v>
      </c>
      <c r="P99" s="29" t="e">
        <f>VLOOKUP(K99,[0]!cla,3,TRUE)</f>
        <v>#VALUE!</v>
      </c>
      <c r="Q99" s="29" t="b">
        <f t="shared" si="24"/>
        <v>1</v>
      </c>
      <c r="R99" s="61">
        <f t="shared" si="12"/>
      </c>
      <c r="V99" s="8"/>
      <c r="W99" s="8"/>
      <c r="X99" s="8"/>
      <c r="Y99" s="8"/>
      <c r="Z99" s="8"/>
    </row>
    <row r="100" spans="1:26" ht="12" customHeight="1">
      <c r="A100" s="156"/>
      <c r="B100" s="54">
        <f>I69</f>
      </c>
      <c r="C100" s="53" t="s">
        <v>111</v>
      </c>
      <c r="D100" s="54">
        <f>I68</f>
      </c>
      <c r="E100" s="320"/>
      <c r="F100" s="14" t="s">
        <v>111</v>
      </c>
      <c r="G100" s="10"/>
      <c r="H100" s="128" t="s">
        <v>96</v>
      </c>
      <c r="I100" s="54">
        <f t="shared" si="21"/>
      </c>
      <c r="J100" s="90" t="str">
        <f t="shared" si="22"/>
        <v>XX</v>
      </c>
      <c r="K100" s="64">
        <f t="shared" si="23"/>
      </c>
      <c r="L100" s="56"/>
      <c r="M100" s="29" t="e">
        <f>VLOOKUP(I100,[0]!cla,2,TRUE)</f>
        <v>#VALUE!</v>
      </c>
      <c r="N100" s="29" t="e">
        <f>VLOOKUP(I100,[0]!cla,3,TRUE)</f>
        <v>#VALUE!</v>
      </c>
      <c r="O100" s="29" t="e">
        <f>VLOOKUP(K100,[0]!cla,2,TRUE)</f>
        <v>#VALUE!</v>
      </c>
      <c r="P100" s="29" t="e">
        <f>VLOOKUP(K100,[0]!cla,3,TRUE)</f>
        <v>#VALUE!</v>
      </c>
      <c r="Q100" s="29" t="b">
        <f t="shared" si="24"/>
        <v>1</v>
      </c>
      <c r="R100" s="61">
        <f t="shared" si="12"/>
      </c>
      <c r="V100" s="8"/>
      <c r="W100" s="8"/>
      <c r="X100" s="8"/>
      <c r="Y100" s="8"/>
      <c r="Z100" s="8"/>
    </row>
    <row r="101" spans="1:26" ht="12" customHeight="1">
      <c r="A101" s="156"/>
      <c r="B101" s="54">
        <f>I71</f>
      </c>
      <c r="C101" s="53" t="s">
        <v>111</v>
      </c>
      <c r="D101" s="54">
        <f>I70</f>
      </c>
      <c r="E101" s="320"/>
      <c r="F101" s="14" t="s">
        <v>111</v>
      </c>
      <c r="G101" s="10"/>
      <c r="H101" s="128" t="s">
        <v>96</v>
      </c>
      <c r="I101" s="54">
        <f t="shared" si="21"/>
      </c>
      <c r="J101" s="90" t="str">
        <f t="shared" si="22"/>
        <v>XX</v>
      </c>
      <c r="K101" s="64">
        <f t="shared" si="23"/>
      </c>
      <c r="L101" s="56"/>
      <c r="M101" s="29" t="e">
        <f>VLOOKUP(I101,[0]!cla,2,TRUE)</f>
        <v>#VALUE!</v>
      </c>
      <c r="N101" s="29" t="e">
        <f>VLOOKUP(I101,[0]!cla,3,TRUE)</f>
        <v>#VALUE!</v>
      </c>
      <c r="O101" s="29" t="e">
        <f>VLOOKUP(K101,[0]!cla,2,TRUE)</f>
        <v>#VALUE!</v>
      </c>
      <c r="P101" s="29" t="e">
        <f>VLOOKUP(K101,[0]!cla,3,TRUE)</f>
        <v>#VALUE!</v>
      </c>
      <c r="Q101" s="29" t="b">
        <f t="shared" si="24"/>
        <v>1</v>
      </c>
      <c r="R101" s="61">
        <f t="shared" si="12"/>
      </c>
      <c r="V101" s="8"/>
      <c r="W101" s="8"/>
      <c r="X101" s="8"/>
      <c r="Y101" s="8"/>
      <c r="Z101" s="8"/>
    </row>
    <row r="102" spans="1:26" ht="12" customHeight="1" thickBot="1">
      <c r="A102" s="156"/>
      <c r="B102" s="54"/>
      <c r="C102" s="53"/>
      <c r="D102" s="54"/>
      <c r="E102" s="320"/>
      <c r="F102" s="14"/>
      <c r="G102" s="10"/>
      <c r="H102" s="128"/>
      <c r="I102" s="54"/>
      <c r="J102" s="90"/>
      <c r="K102" s="64"/>
      <c r="L102" s="56"/>
      <c r="R102" s="61">
        <f t="shared" si="12"/>
      </c>
      <c r="V102" s="8"/>
      <c r="W102" s="8"/>
      <c r="X102" s="8"/>
      <c r="Y102" s="8"/>
      <c r="Z102" s="8"/>
    </row>
    <row r="103" spans="1:26" ht="12" customHeight="1">
      <c r="A103" s="171"/>
      <c r="B103" s="157" t="s">
        <v>117</v>
      </c>
      <c r="C103" s="52"/>
      <c r="D103" s="52"/>
      <c r="E103" s="320"/>
      <c r="F103" s="13"/>
      <c r="G103" s="10"/>
      <c r="H103" s="131"/>
      <c r="I103" s="52"/>
      <c r="J103" s="89"/>
      <c r="K103" s="63"/>
      <c r="L103" s="56"/>
      <c r="R103" s="61" t="e">
        <f t="shared" si="12"/>
        <v>#VALUE!</v>
      </c>
      <c r="V103" s="8"/>
      <c r="W103" s="8"/>
      <c r="X103" s="8"/>
      <c r="Y103" s="8"/>
      <c r="Z103" s="8"/>
    </row>
    <row r="104" spans="1:26" ht="12" customHeight="1">
      <c r="A104" s="156"/>
      <c r="B104" s="54">
        <f>K57</f>
      </c>
      <c r="C104" s="53" t="s">
        <v>111</v>
      </c>
      <c r="D104" s="54">
        <f>K56</f>
      </c>
      <c r="E104" s="320"/>
      <c r="F104" s="14" t="s">
        <v>111</v>
      </c>
      <c r="G104" s="10"/>
      <c r="H104" s="128" t="s">
        <v>96</v>
      </c>
      <c r="I104" s="54">
        <f aca="true" t="shared" si="25" ref="I104:I111">IF(TRIM(D104)="",B104,IF(TRIM(B104)="",D104,IF(AND(E104=0,G104=0),REPT("_",15),IF(E104=G104,REPT("? ",5),IF(N(E104)&gt;N(G104),B104,D104)))))</f>
      </c>
      <c r="J104" s="90" t="str">
        <f aca="true" t="shared" si="26" ref="J104:J111">IF(AND(E104=0,G104=0),REPT("X",2),IF(E104=G104,REPT("X",2),IF(E104&gt;G104,"","")))</f>
        <v>XX</v>
      </c>
      <c r="K104" s="64">
        <f aca="true" t="shared" si="27" ref="K104:K111">IF(TRIM(D104)="","",IF(TRIM(B104)="","",IF(AND(E104=0,G104=0),REPT("_",15),IF(E104=G104,REPT("? ",5),IF(N(E104)&gt;N(G104),D104,B104)))))</f>
      </c>
      <c r="L104" s="56"/>
      <c r="M104" s="29" t="e">
        <f>VLOOKUP(I104,[0]!cla,2,TRUE)</f>
        <v>#VALUE!</v>
      </c>
      <c r="N104" s="29" t="e">
        <f>VLOOKUP(I104,[0]!cla,3,TRUE)</f>
        <v>#VALUE!</v>
      </c>
      <c r="O104" s="29" t="e">
        <f>VLOOKUP(K104,[0]!cla,2,TRUE)</f>
        <v>#VALUE!</v>
      </c>
      <c r="P104" s="29" t="e">
        <f>VLOOKUP(K104,[0]!cla,3,TRUE)</f>
        <v>#VALUE!</v>
      </c>
      <c r="Q104" s="29" t="b">
        <f aca="true" t="shared" si="28" ref="Q104:Q111">IF(OR(T(E104)="f",T(G104)="f"),TRUE,(ISERROR(P104)))</f>
        <v>1</v>
      </c>
      <c r="R104" s="61">
        <f t="shared" si="12"/>
      </c>
      <c r="V104" s="8"/>
      <c r="W104" s="8"/>
      <c r="X104" s="8"/>
      <c r="Y104" s="8"/>
      <c r="Z104" s="8"/>
    </row>
    <row r="105" spans="1:26" ht="12" customHeight="1">
      <c r="A105" s="156"/>
      <c r="B105" s="54">
        <f>K59</f>
      </c>
      <c r="C105" s="53" t="s">
        <v>111</v>
      </c>
      <c r="D105" s="54">
        <f>K58</f>
      </c>
      <c r="E105" s="320"/>
      <c r="F105" s="14" t="s">
        <v>111</v>
      </c>
      <c r="G105" s="10"/>
      <c r="H105" s="128" t="s">
        <v>96</v>
      </c>
      <c r="I105" s="54">
        <f t="shared" si="25"/>
      </c>
      <c r="J105" s="90" t="str">
        <f t="shared" si="26"/>
        <v>XX</v>
      </c>
      <c r="K105" s="64">
        <f t="shared" si="27"/>
      </c>
      <c r="L105" s="56"/>
      <c r="M105" s="29" t="e">
        <f>VLOOKUP(I105,[0]!cla,2,TRUE)</f>
        <v>#VALUE!</v>
      </c>
      <c r="N105" s="29" t="e">
        <f>VLOOKUP(I105,[0]!cla,3,TRUE)</f>
        <v>#VALUE!</v>
      </c>
      <c r="O105" s="29" t="e">
        <f>VLOOKUP(K105,[0]!cla,2,TRUE)</f>
        <v>#VALUE!</v>
      </c>
      <c r="P105" s="29" t="e">
        <f>VLOOKUP(K105,[0]!cla,3,TRUE)</f>
        <v>#VALUE!</v>
      </c>
      <c r="Q105" s="29" t="b">
        <f t="shared" si="28"/>
        <v>1</v>
      </c>
      <c r="R105" s="61">
        <f t="shared" si="12"/>
      </c>
      <c r="V105" s="8"/>
      <c r="W105" s="8"/>
      <c r="X105" s="8"/>
      <c r="Y105" s="8"/>
      <c r="Z105" s="8"/>
    </row>
    <row r="106" spans="1:26" ht="12" customHeight="1">
      <c r="A106" s="156"/>
      <c r="B106" s="54">
        <f>K61</f>
      </c>
      <c r="C106" s="53" t="s">
        <v>111</v>
      </c>
      <c r="D106" s="54">
        <f>K60</f>
      </c>
      <c r="E106" s="320"/>
      <c r="F106" s="14" t="s">
        <v>111</v>
      </c>
      <c r="G106" s="10"/>
      <c r="H106" s="128" t="s">
        <v>96</v>
      </c>
      <c r="I106" s="54">
        <f t="shared" si="25"/>
      </c>
      <c r="J106" s="90" t="str">
        <f t="shared" si="26"/>
        <v>XX</v>
      </c>
      <c r="K106" s="64">
        <f t="shared" si="27"/>
      </c>
      <c r="L106" s="56"/>
      <c r="M106" s="29" t="e">
        <f>VLOOKUP(I106,[0]!cla,2,TRUE)</f>
        <v>#VALUE!</v>
      </c>
      <c r="N106" s="29" t="e">
        <f>VLOOKUP(I106,[0]!cla,3,TRUE)</f>
        <v>#VALUE!</v>
      </c>
      <c r="O106" s="29" t="e">
        <f>VLOOKUP(K106,[0]!cla,2,TRUE)</f>
        <v>#VALUE!</v>
      </c>
      <c r="P106" s="29" t="e">
        <f>VLOOKUP(K106,[0]!cla,3,TRUE)</f>
        <v>#VALUE!</v>
      </c>
      <c r="Q106" s="29" t="b">
        <f t="shared" si="28"/>
        <v>1</v>
      </c>
      <c r="R106" s="61">
        <f t="shared" si="12"/>
      </c>
      <c r="V106" s="8"/>
      <c r="W106" s="8"/>
      <c r="X106" s="8"/>
      <c r="Y106" s="8"/>
      <c r="Z106" s="8"/>
    </row>
    <row r="107" spans="1:26" ht="12" customHeight="1">
      <c r="A107" s="156"/>
      <c r="B107" s="54">
        <f>K63</f>
      </c>
      <c r="C107" s="53" t="s">
        <v>111</v>
      </c>
      <c r="D107" s="54">
        <f>K62</f>
      </c>
      <c r="E107" s="320"/>
      <c r="F107" s="14" t="s">
        <v>111</v>
      </c>
      <c r="G107" s="10"/>
      <c r="H107" s="128" t="s">
        <v>96</v>
      </c>
      <c r="I107" s="54">
        <f t="shared" si="25"/>
      </c>
      <c r="J107" s="90" t="str">
        <f t="shared" si="26"/>
        <v>XX</v>
      </c>
      <c r="K107" s="64">
        <f t="shared" si="27"/>
      </c>
      <c r="L107" s="56"/>
      <c r="M107" s="29" t="e">
        <f>VLOOKUP(I107,[0]!cla,2,TRUE)</f>
        <v>#VALUE!</v>
      </c>
      <c r="N107" s="29" t="e">
        <f>VLOOKUP(I107,[0]!cla,3,TRUE)</f>
        <v>#VALUE!</v>
      </c>
      <c r="O107" s="29" t="e">
        <f>VLOOKUP(K107,[0]!cla,2,TRUE)</f>
        <v>#VALUE!</v>
      </c>
      <c r="P107" s="29" t="e">
        <f>VLOOKUP(K107,[0]!cla,3,TRUE)</f>
        <v>#VALUE!</v>
      </c>
      <c r="Q107" s="29" t="b">
        <f t="shared" si="28"/>
        <v>1</v>
      </c>
      <c r="R107" s="61">
        <f t="shared" si="12"/>
      </c>
      <c r="V107" s="8"/>
      <c r="W107" s="8"/>
      <c r="X107" s="8"/>
      <c r="Y107" s="8"/>
      <c r="Z107" s="8"/>
    </row>
    <row r="108" spans="1:26" ht="12" customHeight="1">
      <c r="A108" s="156"/>
      <c r="B108" s="54">
        <f>K64</f>
      </c>
      <c r="C108" s="53" t="s">
        <v>111</v>
      </c>
      <c r="D108" s="54">
        <f>K65</f>
      </c>
      <c r="E108" s="320"/>
      <c r="F108" s="14" t="s">
        <v>111</v>
      </c>
      <c r="G108" s="10"/>
      <c r="H108" s="128" t="s">
        <v>96</v>
      </c>
      <c r="I108" s="54">
        <f t="shared" si="25"/>
      </c>
      <c r="J108" s="90" t="str">
        <f t="shared" si="26"/>
        <v>XX</v>
      </c>
      <c r="K108" s="64">
        <f t="shared" si="27"/>
      </c>
      <c r="L108" s="56"/>
      <c r="M108" s="29" t="e">
        <f>VLOOKUP(I108,[0]!cla,2,TRUE)</f>
        <v>#VALUE!</v>
      </c>
      <c r="N108" s="29" t="e">
        <f>VLOOKUP(I108,[0]!cla,3,TRUE)</f>
        <v>#VALUE!</v>
      </c>
      <c r="O108" s="29" t="e">
        <f>VLOOKUP(K108,[0]!cla,2,TRUE)</f>
        <v>#VALUE!</v>
      </c>
      <c r="P108" s="29" t="e">
        <f>VLOOKUP(K108,[0]!cla,3,TRUE)</f>
        <v>#VALUE!</v>
      </c>
      <c r="Q108" s="29" t="b">
        <f t="shared" si="28"/>
        <v>1</v>
      </c>
      <c r="R108" s="61">
        <f t="shared" si="12"/>
      </c>
      <c r="V108" s="8"/>
      <c r="W108" s="8"/>
      <c r="X108" s="8"/>
      <c r="Y108" s="8"/>
      <c r="Z108" s="8"/>
    </row>
    <row r="109" spans="1:26" ht="12" customHeight="1">
      <c r="A109" s="156"/>
      <c r="B109" s="54">
        <f>K66</f>
      </c>
      <c r="C109" s="53" t="s">
        <v>111</v>
      </c>
      <c r="D109" s="54">
        <f>K67</f>
      </c>
      <c r="E109" s="320"/>
      <c r="F109" s="14" t="s">
        <v>111</v>
      </c>
      <c r="G109" s="10"/>
      <c r="H109" s="128" t="s">
        <v>96</v>
      </c>
      <c r="I109" s="54">
        <f t="shared" si="25"/>
      </c>
      <c r="J109" s="90" t="str">
        <f t="shared" si="26"/>
        <v>XX</v>
      </c>
      <c r="K109" s="64">
        <f t="shared" si="27"/>
      </c>
      <c r="L109" s="56"/>
      <c r="M109" s="29" t="e">
        <f>VLOOKUP(I109,[0]!cla,2,TRUE)</f>
        <v>#VALUE!</v>
      </c>
      <c r="N109" s="29" t="e">
        <f>VLOOKUP(I109,[0]!cla,3,TRUE)</f>
        <v>#VALUE!</v>
      </c>
      <c r="O109" s="29" t="e">
        <f>VLOOKUP(K109,[0]!cla,2,TRUE)</f>
        <v>#VALUE!</v>
      </c>
      <c r="P109" s="29" t="e">
        <f>VLOOKUP(K109,[0]!cla,3,TRUE)</f>
        <v>#VALUE!</v>
      </c>
      <c r="Q109" s="29" t="b">
        <f t="shared" si="28"/>
        <v>1</v>
      </c>
      <c r="R109" s="61">
        <f t="shared" si="12"/>
      </c>
      <c r="V109" s="8"/>
      <c r="W109" s="8"/>
      <c r="X109" s="8"/>
      <c r="Y109" s="8"/>
      <c r="Z109" s="8"/>
    </row>
    <row r="110" spans="1:26" ht="12" customHeight="1">
      <c r="A110" s="156"/>
      <c r="B110" s="54">
        <f>K68</f>
      </c>
      <c r="C110" s="53" t="s">
        <v>111</v>
      </c>
      <c r="D110" s="54">
        <f>K69</f>
      </c>
      <c r="E110" s="320"/>
      <c r="F110" s="14" t="s">
        <v>111</v>
      </c>
      <c r="G110" s="10"/>
      <c r="H110" s="128" t="s">
        <v>96</v>
      </c>
      <c r="I110" s="54">
        <f t="shared" si="25"/>
      </c>
      <c r="J110" s="90" t="str">
        <f t="shared" si="26"/>
        <v>XX</v>
      </c>
      <c r="K110" s="64">
        <f t="shared" si="27"/>
      </c>
      <c r="L110" s="56"/>
      <c r="M110" s="29" t="e">
        <f>VLOOKUP(I110,[0]!cla,2,TRUE)</f>
        <v>#VALUE!</v>
      </c>
      <c r="N110" s="29" t="e">
        <f>VLOOKUP(I110,[0]!cla,3,TRUE)</f>
        <v>#VALUE!</v>
      </c>
      <c r="O110" s="29" t="e">
        <f>VLOOKUP(K110,[0]!cla,2,TRUE)</f>
        <v>#VALUE!</v>
      </c>
      <c r="P110" s="29" t="e">
        <f>VLOOKUP(K110,[0]!cla,3,TRUE)</f>
        <v>#VALUE!</v>
      </c>
      <c r="Q110" s="29" t="b">
        <f t="shared" si="28"/>
        <v>1</v>
      </c>
      <c r="R110" s="61">
        <f t="shared" si="12"/>
      </c>
      <c r="V110" s="8"/>
      <c r="W110" s="8"/>
      <c r="X110" s="8"/>
      <c r="Y110" s="8"/>
      <c r="Z110" s="8"/>
    </row>
    <row r="111" spans="1:26" ht="12" customHeight="1">
      <c r="A111" s="156"/>
      <c r="B111" s="54">
        <f>K70</f>
      </c>
      <c r="C111" s="53" t="s">
        <v>111</v>
      </c>
      <c r="D111" s="54">
        <f>K71</f>
      </c>
      <c r="E111" s="320"/>
      <c r="F111" s="14" t="s">
        <v>111</v>
      </c>
      <c r="G111" s="10"/>
      <c r="H111" s="128" t="s">
        <v>96</v>
      </c>
      <c r="I111" s="54">
        <f t="shared" si="25"/>
      </c>
      <c r="J111" s="90" t="str">
        <f t="shared" si="26"/>
        <v>XX</v>
      </c>
      <c r="K111" s="64">
        <f t="shared" si="27"/>
      </c>
      <c r="L111" s="56"/>
      <c r="M111" s="29" t="e">
        <f>VLOOKUP(I111,[0]!cla,2,TRUE)</f>
        <v>#VALUE!</v>
      </c>
      <c r="N111" s="29" t="e">
        <f>VLOOKUP(I111,[0]!cla,3,TRUE)</f>
        <v>#VALUE!</v>
      </c>
      <c r="O111" s="29" t="e">
        <f>VLOOKUP(K111,[0]!cla,2,TRUE)</f>
        <v>#VALUE!</v>
      </c>
      <c r="P111" s="29" t="e">
        <f>VLOOKUP(K111,[0]!cla,3,TRUE)</f>
        <v>#VALUE!</v>
      </c>
      <c r="Q111" s="29" t="b">
        <f t="shared" si="28"/>
        <v>1</v>
      </c>
      <c r="R111" s="61">
        <f t="shared" si="12"/>
      </c>
      <c r="V111" s="12"/>
      <c r="W111" s="8"/>
      <c r="X111" s="8"/>
      <c r="Y111" s="8"/>
      <c r="Z111" s="8"/>
    </row>
    <row r="112" spans="1:26" ht="12" customHeight="1" thickBot="1">
      <c r="A112" s="156"/>
      <c r="B112" s="54"/>
      <c r="C112" s="53"/>
      <c r="D112" s="54"/>
      <c r="E112" s="320"/>
      <c r="F112" s="14"/>
      <c r="G112" s="10"/>
      <c r="H112" s="128"/>
      <c r="I112" s="54"/>
      <c r="J112" s="90"/>
      <c r="K112" s="64"/>
      <c r="L112" s="56"/>
      <c r="R112" s="61">
        <f t="shared" si="12"/>
      </c>
      <c r="V112" s="12"/>
      <c r="W112" s="8"/>
      <c r="X112" s="8"/>
      <c r="Y112" s="8"/>
      <c r="Z112" s="8"/>
    </row>
    <row r="113" spans="1:26" ht="12" customHeight="1">
      <c r="A113" s="170"/>
      <c r="B113" s="159" t="s">
        <v>118</v>
      </c>
      <c r="C113" s="52"/>
      <c r="D113" s="52"/>
      <c r="E113" s="320"/>
      <c r="F113" s="13"/>
      <c r="G113" s="10"/>
      <c r="H113" s="131"/>
      <c r="I113" s="52"/>
      <c r="J113" s="89"/>
      <c r="K113" s="63"/>
      <c r="R113" s="61" t="e">
        <f t="shared" si="12"/>
        <v>#VALUE!</v>
      </c>
      <c r="V113" s="12"/>
      <c r="W113" s="8"/>
      <c r="X113" s="8"/>
      <c r="Y113" s="8"/>
      <c r="Z113" s="8"/>
    </row>
    <row r="114" spans="1:26" ht="12" customHeight="1">
      <c r="A114" s="156" t="s">
        <v>25</v>
      </c>
      <c r="B114" s="54" t="str">
        <f>I74</f>
        <v>DELAUNAY Yannick 3B402</v>
      </c>
      <c r="C114" s="53" t="s">
        <v>111</v>
      </c>
      <c r="D114" s="54" t="str">
        <f>I75</f>
        <v>LE DOUARIN Xavier 4D1948</v>
      </c>
      <c r="E114" s="320">
        <v>3</v>
      </c>
      <c r="F114" s="14" t="s">
        <v>111</v>
      </c>
      <c r="G114" s="10">
        <v>1</v>
      </c>
      <c r="H114" s="128" t="s">
        <v>421</v>
      </c>
      <c r="I114" s="54" t="str">
        <f>IF(TRIM(D114)="",B114,IF(TRIM(B114)="",D114,IF(AND(E114=0,G114=0),REPT("_",15),IF(E114=G114,REPT("? ",5),IF(N(E114)&gt;N(G114),B114,D114)))))</f>
        <v>DELAUNAY Yannick 3B402</v>
      </c>
      <c r="J114" s="90">
        <f>IF(AND(E114=0,G114=0),REPT("X",2),IF(E114=G114,REPT("X",2),IF(E114&gt;G114,"","")))</f>
      </c>
      <c r="K114" s="64" t="str">
        <f>IF(TRIM(D114)="","",IF(TRIM(B114)="","",IF(AND(E114=0,G114=0),REPT("_",15),IF(E114=G114,REPT("? ",5),IF(N(E114)&gt;N(G114),D114,B114)))))</f>
        <v>LE DOUARIN Xavier 4D1948</v>
      </c>
      <c r="M114" s="29">
        <f>VLOOKUP(I114,[0]!cla,2,TRUE)</f>
        <v>402</v>
      </c>
      <c r="N114" s="29">
        <f>VLOOKUP(I114,[0]!cla,3,TRUE)</f>
        <v>8</v>
      </c>
      <c r="O114" s="29">
        <f>VLOOKUP(K114,[0]!cla,2,TRUE)</f>
        <v>1948</v>
      </c>
      <c r="P114" s="29">
        <f>VLOOKUP(K114,[0]!cla,3,TRUE)</f>
        <v>14</v>
      </c>
      <c r="Q114" s="29" t="b">
        <f>IF(OR(T(E114)="f",T(G114)="f"),TRUE,(ISERROR(P114)))</f>
        <v>0</v>
      </c>
      <c r="R114" s="61" t="e">
        <f t="shared" si="12"/>
        <v>#VALUE!</v>
      </c>
      <c r="V114" s="12"/>
      <c r="W114" s="8"/>
      <c r="X114" s="8"/>
      <c r="Y114" s="8"/>
      <c r="Z114" s="8"/>
    </row>
    <row r="115" spans="1:26" ht="12" customHeight="1">
      <c r="A115" s="156" t="s">
        <v>25</v>
      </c>
      <c r="B115" s="54" t="str">
        <f>I76</f>
        <v>GILIS Bruno 3C660</v>
      </c>
      <c r="C115" s="53" t="s">
        <v>111</v>
      </c>
      <c r="D115" s="54" t="str">
        <f>I77</f>
        <v>JAN Gwénaël 3C669</v>
      </c>
      <c r="E115" s="320">
        <v>3</v>
      </c>
      <c r="F115" s="14" t="s">
        <v>111</v>
      </c>
      <c r="G115" s="10">
        <v>0</v>
      </c>
      <c r="H115" s="128" t="s">
        <v>424</v>
      </c>
      <c r="I115" s="54" t="str">
        <f>IF(TRIM(D115)="",B115,IF(TRIM(B115)="",D115,IF(AND(E115=0,G115=0),REPT("_",15),IF(E115=G115,REPT("? ",5),IF(N(E115)&gt;N(G115),B115,D115)))))</f>
        <v>GILIS Bruno 3C660</v>
      </c>
      <c r="J115" s="90">
        <f>IF(AND(E115=0,G115=0),REPT("X",2),IF(E115=G115,REPT("X",2),IF(E115&gt;G115,"","")))</f>
      </c>
      <c r="K115" s="64" t="str">
        <f>IF(TRIM(D115)="","",IF(TRIM(B115)="","",IF(AND(E115=0,G115=0),REPT("_",15),IF(E115=G115,REPT("? ",5),IF(N(E115)&gt;N(G115),D115,B115)))))</f>
        <v>JAN Gwénaël 3C669</v>
      </c>
      <c r="M115" s="29">
        <f>VLOOKUP(I115,[0]!cla,2,TRUE)</f>
        <v>660</v>
      </c>
      <c r="N115" s="29">
        <f>VLOOKUP(I115,[0]!cla,3,TRUE)</f>
        <v>9</v>
      </c>
      <c r="O115" s="29">
        <f>VLOOKUP(K115,[0]!cla,2,TRUE)</f>
        <v>669</v>
      </c>
      <c r="P115" s="29">
        <f>VLOOKUP(K115,[0]!cla,3,TRUE)</f>
        <v>9</v>
      </c>
      <c r="Q115" s="29" t="b">
        <f>IF(OR(T(E115)="f",T(G115)="f"),TRUE,(ISERROR(P115)))</f>
        <v>0</v>
      </c>
      <c r="R115" s="61" t="e">
        <f t="shared" si="12"/>
        <v>#VALUE!</v>
      </c>
      <c r="V115" s="12"/>
      <c r="W115" s="8"/>
      <c r="X115" s="8"/>
      <c r="Y115" s="8"/>
      <c r="Z115" s="8"/>
    </row>
    <row r="116" spans="1:26" ht="12" customHeight="1">
      <c r="A116" s="156" t="s">
        <v>25</v>
      </c>
      <c r="B116" s="54" t="str">
        <f>I79</f>
        <v>BARRAIS Joris 3C638</v>
      </c>
      <c r="C116" s="53" t="s">
        <v>111</v>
      </c>
      <c r="D116" s="54" t="str">
        <f>I78</f>
        <v>LE BONHOMME Eric 3D805</v>
      </c>
      <c r="E116" s="320">
        <v>2</v>
      </c>
      <c r="F116" s="14" t="s">
        <v>111</v>
      </c>
      <c r="G116" s="10">
        <v>3</v>
      </c>
      <c r="H116" s="128" t="s">
        <v>428</v>
      </c>
      <c r="I116" s="54" t="str">
        <f>IF(TRIM(D116)="",B116,IF(TRIM(B116)="",D116,IF(AND(E116=0,G116=0),REPT("_",15),IF(E116=G116,REPT("? ",5),IF(N(E116)&gt;N(G116),B116,D116)))))</f>
        <v>LE BONHOMME Eric 3D805</v>
      </c>
      <c r="J116" s="90">
        <f>IF(AND(E116=0,G116=0),REPT("X",2),IF(E116=G116,REPT("X",2),IF(E116&gt;G116,"","")))</f>
      </c>
      <c r="K116" s="64" t="str">
        <f>IF(TRIM(D116)="","",IF(TRIM(B116)="","",IF(AND(E116=0,G116=0),REPT("_",15),IF(E116=G116,REPT("? ",5),IF(N(E116)&gt;N(G116),D116,B116)))))</f>
        <v>BARRAIS Joris 3C638</v>
      </c>
      <c r="M116" s="29">
        <f>VLOOKUP(I116,[0]!cla,2,TRUE)</f>
        <v>805</v>
      </c>
      <c r="N116" s="29">
        <f>VLOOKUP(I116,[0]!cla,3,TRUE)</f>
        <v>10</v>
      </c>
      <c r="O116" s="29">
        <f>VLOOKUP(K116,[0]!cla,2,TRUE)</f>
        <v>638</v>
      </c>
      <c r="P116" s="29">
        <f>VLOOKUP(K116,[0]!cla,3,TRUE)</f>
        <v>9</v>
      </c>
      <c r="Q116" s="29" t="b">
        <f>IF(OR(T(E116)="f",T(G116)="f"),TRUE,(ISERROR(P116)))</f>
        <v>0</v>
      </c>
      <c r="R116" s="61" t="e">
        <f t="shared" si="12"/>
        <v>#VALUE!</v>
      </c>
      <c r="V116" s="12"/>
      <c r="W116" s="8"/>
      <c r="X116" s="8"/>
      <c r="Y116" s="8"/>
      <c r="Z116" s="8"/>
    </row>
    <row r="117" spans="1:26" ht="12" customHeight="1">
      <c r="A117" s="156" t="s">
        <v>25</v>
      </c>
      <c r="B117" s="54" t="str">
        <f>I81</f>
        <v>LEFEVRE  Lionel 3B481</v>
      </c>
      <c r="C117" s="53" t="s">
        <v>111</v>
      </c>
      <c r="D117" s="54" t="str">
        <f>I80</f>
        <v>CHESNEAU Didier 4C1513</v>
      </c>
      <c r="E117" s="320">
        <v>3</v>
      </c>
      <c r="F117" s="14" t="s">
        <v>111</v>
      </c>
      <c r="G117" s="10">
        <v>0</v>
      </c>
      <c r="H117" s="128" t="s">
        <v>426</v>
      </c>
      <c r="I117" s="54" t="str">
        <f>IF(TRIM(D117)="",B117,IF(TRIM(B117)="",D117,IF(AND(E117=0,G117=0),REPT("_",15),IF(E117=G117,REPT("? ",5),IF(N(E117)&gt;N(G117),B117,D117)))))</f>
        <v>LEFEVRE  Lionel 3B481</v>
      </c>
      <c r="J117" s="90">
        <f>IF(AND(E117=0,G117=0),REPT("X",2),IF(E117=G117,REPT("X",2),IF(E117&gt;G117,"","")))</f>
      </c>
      <c r="K117" s="64" t="str">
        <f>IF(TRIM(D117)="","",IF(TRIM(B117)="","",IF(AND(E117=0,G117=0),REPT("_",15),IF(E117=G117,REPT("? ",5),IF(N(E117)&gt;N(G117),D117,B117)))))</f>
        <v>CHESNEAU Didier 4C1513</v>
      </c>
      <c r="M117" s="29">
        <f>VLOOKUP(I117,[0]!cla,2,TRUE)</f>
        <v>481</v>
      </c>
      <c r="N117" s="29">
        <f>VLOOKUP(I117,[0]!cla,3,TRUE)</f>
        <v>8</v>
      </c>
      <c r="O117" s="29">
        <f>VLOOKUP(K117,[0]!cla,2,TRUE)</f>
        <v>1513</v>
      </c>
      <c r="P117" s="29">
        <f>VLOOKUP(K117,[0]!cla,3,TRUE)</f>
        <v>13</v>
      </c>
      <c r="Q117" s="29" t="b">
        <f>IF(OR(T(E117)="f",T(G117)="f"),TRUE,(ISERROR(P117)))</f>
        <v>0</v>
      </c>
      <c r="R117" s="61" t="e">
        <f t="shared" si="12"/>
        <v>#VALUE!</v>
      </c>
      <c r="V117" s="12"/>
      <c r="W117" s="8"/>
      <c r="X117" s="8"/>
      <c r="Y117" s="8"/>
      <c r="Z117" s="8"/>
    </row>
    <row r="118" spans="1:26" ht="12" customHeight="1">
      <c r="A118" s="156" t="s">
        <v>25</v>
      </c>
      <c r="B118" s="54"/>
      <c r="C118" s="54"/>
      <c r="D118" s="54"/>
      <c r="E118" s="320"/>
      <c r="F118" s="12"/>
      <c r="G118" s="10"/>
      <c r="H118" s="128" t="s">
        <v>96</v>
      </c>
      <c r="I118" s="54"/>
      <c r="J118" s="90"/>
      <c r="K118" s="64"/>
      <c r="R118" s="61">
        <f t="shared" si="12"/>
      </c>
      <c r="V118" s="12"/>
      <c r="W118" s="8"/>
      <c r="X118" s="8"/>
      <c r="Y118" s="8"/>
      <c r="Z118" s="8"/>
    </row>
    <row r="119" spans="1:26" ht="12" customHeight="1">
      <c r="A119" s="156" t="s">
        <v>25</v>
      </c>
      <c r="B119" s="155" t="s">
        <v>119</v>
      </c>
      <c r="C119" s="54"/>
      <c r="D119" s="54"/>
      <c r="E119" s="320"/>
      <c r="F119" s="12"/>
      <c r="G119" s="10"/>
      <c r="H119" s="128" t="s">
        <v>96</v>
      </c>
      <c r="I119" s="54"/>
      <c r="J119" s="90"/>
      <c r="K119" s="64"/>
      <c r="L119" s="56"/>
      <c r="R119" s="61" t="e">
        <f t="shared" si="12"/>
        <v>#VALUE!</v>
      </c>
      <c r="V119" s="12"/>
      <c r="W119" s="8"/>
      <c r="X119" s="8"/>
      <c r="Y119" s="8"/>
      <c r="Z119" s="8"/>
    </row>
    <row r="120" spans="1:26" ht="12" customHeight="1">
      <c r="A120" s="156" t="s">
        <v>25</v>
      </c>
      <c r="B120" s="54" t="str">
        <f>K75</f>
        <v>COMBOT Frédérick 4D1839</v>
      </c>
      <c r="C120" s="53" t="s">
        <v>111</v>
      </c>
      <c r="D120" s="54" t="str">
        <f>K74</f>
        <v>BONTEMPS Christophe NC4800</v>
      </c>
      <c r="E120" s="320">
        <v>3</v>
      </c>
      <c r="F120" s="14" t="s">
        <v>111</v>
      </c>
      <c r="G120" s="10">
        <v>0</v>
      </c>
      <c r="H120" s="128" t="s">
        <v>420</v>
      </c>
      <c r="I120" s="54" t="str">
        <f>IF(TRIM(D120)="",B120,IF(TRIM(B120)="",D120,IF(AND(E120=0,G120=0),REPT("_",15),IF(E120=G120,REPT("? ",5),IF(N(E120)&gt;N(G120),B120,D120)))))</f>
        <v>COMBOT Frédérick 4D1839</v>
      </c>
      <c r="J120" s="90">
        <f>IF(AND(E120=0,G120=0),REPT("X",2),IF(E120=G120,REPT("X",2),IF(E120&gt;G120,"","")))</f>
      </c>
      <c r="K120" s="64" t="str">
        <f>IF(TRIM(D120)="","",IF(TRIM(B120)="","",IF(AND(E120=0,G120=0),REPT("_",15),IF(E120=G120,REPT("? ",5),IF(N(E120)&gt;N(G120),D120,B120)))))</f>
        <v>BONTEMPS Christophe NC4800</v>
      </c>
      <c r="L120" s="56"/>
      <c r="M120" s="29">
        <f>VLOOKUP(I120,[0]!cla,2,TRUE)</f>
        <v>1839</v>
      </c>
      <c r="N120" s="29">
        <f>VLOOKUP(I120,[0]!cla,3,TRUE)</f>
        <v>14</v>
      </c>
      <c r="O120" s="29">
        <f>VLOOKUP(K120,[0]!cla,2,TRUE)</f>
        <v>4800</v>
      </c>
      <c r="P120" s="29">
        <f>VLOOKUP(K120,[0]!cla,3,TRUE)</f>
        <v>18</v>
      </c>
      <c r="Q120" s="29" t="b">
        <f>IF(OR(T(E120)="f",T(G120)="f"),TRUE,(ISERROR(P120)))</f>
        <v>0</v>
      </c>
      <c r="R120" s="61" t="e">
        <f t="shared" si="12"/>
        <v>#VALUE!</v>
      </c>
      <c r="V120" s="12"/>
      <c r="W120" s="8"/>
      <c r="X120" s="8"/>
      <c r="Y120" s="8"/>
      <c r="Z120" s="8"/>
    </row>
    <row r="121" spans="1:26" ht="12" customHeight="1">
      <c r="A121" s="156" t="s">
        <v>25</v>
      </c>
      <c r="B121" s="54" t="str">
        <f>K77</f>
        <v>ONBASIOGLU Gilles 5B2541</v>
      </c>
      <c r="C121" s="53" t="s">
        <v>111</v>
      </c>
      <c r="D121" s="54" t="str">
        <f>K76</f>
        <v>BERNARD Pierre 5C3078</v>
      </c>
      <c r="E121" s="320">
        <v>1</v>
      </c>
      <c r="F121" s="14" t="s">
        <v>111</v>
      </c>
      <c r="G121" s="10">
        <v>3</v>
      </c>
      <c r="H121" s="128" t="s">
        <v>422</v>
      </c>
      <c r="I121" s="54" t="str">
        <f>IF(TRIM(D121)="",B121,IF(TRIM(B121)="",D121,IF(AND(E121=0,G121=0),REPT("_",15),IF(E121=G121,REPT("? ",5),IF(N(E121)&gt;N(G121),B121,D121)))))</f>
        <v>BERNARD Pierre 5C3078</v>
      </c>
      <c r="J121" s="90">
        <f>IF(AND(E121=0,G121=0),REPT("X",2),IF(E121=G121,REPT("X",2),IF(E121&gt;G121,"","")))</f>
      </c>
      <c r="K121" s="64" t="str">
        <f>IF(TRIM(D121)="","",IF(TRIM(B121)="","",IF(AND(E121=0,G121=0),REPT("_",15),IF(E121=G121,REPT("? ",5),IF(N(E121)&gt;N(G121),D121,B121)))))</f>
        <v>ONBASIOGLU Gilles 5B2541</v>
      </c>
      <c r="L121" s="56"/>
      <c r="M121" s="29">
        <f>VLOOKUP(I121,[0]!cla,2,TRUE)</f>
        <v>3078</v>
      </c>
      <c r="N121" s="29">
        <f>VLOOKUP(I121,[0]!cla,3,TRUE)</f>
        <v>17</v>
      </c>
      <c r="O121" s="29">
        <f>VLOOKUP(K121,[0]!cla,2,TRUE)</f>
        <v>2541</v>
      </c>
      <c r="P121" s="29">
        <f>VLOOKUP(K121,[0]!cla,3,TRUE)</f>
        <v>16</v>
      </c>
      <c r="Q121" s="29" t="b">
        <f>IF(OR(T(E121)="f",T(G121)="f"),TRUE,(ISERROR(P121)))</f>
        <v>0</v>
      </c>
      <c r="R121" s="61" t="e">
        <f t="shared" si="12"/>
        <v>#VALUE!</v>
      </c>
      <c r="V121" s="12"/>
      <c r="W121" s="8"/>
      <c r="X121" s="8"/>
      <c r="Y121" s="8"/>
      <c r="Z121" s="8"/>
    </row>
    <row r="122" spans="1:26" ht="12" customHeight="1">
      <c r="A122" s="156" t="s">
        <v>25</v>
      </c>
      <c r="B122" s="54" t="str">
        <f>K78</f>
        <v>TANGUY Yves 5B2524</v>
      </c>
      <c r="C122" s="53" t="s">
        <v>111</v>
      </c>
      <c r="D122" s="54" t="str">
        <f>K79</f>
        <v>CABARET Laurent 5C3199</v>
      </c>
      <c r="E122" s="320">
        <v>3</v>
      </c>
      <c r="F122" s="14" t="s">
        <v>111</v>
      </c>
      <c r="G122" s="10">
        <v>1</v>
      </c>
      <c r="H122" s="128" t="s">
        <v>423</v>
      </c>
      <c r="I122" s="54" t="str">
        <f>IF(TRIM(D122)="",B122,IF(TRIM(B122)="",D122,IF(AND(E122=0,G122=0),REPT("_",15),IF(E122=G122,REPT("? ",5),IF(N(E122)&gt;N(G122),B122,D122)))))</f>
        <v>TANGUY Yves 5B2524</v>
      </c>
      <c r="J122" s="90">
        <f>IF(AND(E122=0,G122=0),REPT("X",2),IF(E122=G122,REPT("X",2),IF(E122&gt;G122,"","")))</f>
      </c>
      <c r="K122" s="64" t="str">
        <f>IF(TRIM(D122)="","",IF(TRIM(B122)="","",IF(AND(E122=0,G122=0),REPT("_",15),IF(E122=G122,REPT("? ",5),IF(N(E122)&gt;N(G122),D122,B122)))))</f>
        <v>CABARET Laurent 5C3199</v>
      </c>
      <c r="L122" s="56"/>
      <c r="M122" s="29">
        <f>VLOOKUP(I122,[0]!cla,2,TRUE)</f>
        <v>2524</v>
      </c>
      <c r="N122" s="29">
        <f>VLOOKUP(I122,[0]!cla,3,TRUE)</f>
        <v>16</v>
      </c>
      <c r="O122" s="29">
        <f>VLOOKUP(K122,[0]!cla,2,TRUE)</f>
        <v>3199</v>
      </c>
      <c r="P122" s="29">
        <f>VLOOKUP(K122,[0]!cla,3,TRUE)</f>
        <v>17</v>
      </c>
      <c r="Q122" s="29" t="b">
        <f>IF(OR(T(E122)="f",T(G122)="f"),TRUE,(ISERROR(P122)))</f>
        <v>0</v>
      </c>
      <c r="R122" s="61" t="e">
        <f t="shared" si="12"/>
        <v>#VALUE!</v>
      </c>
      <c r="V122" s="12"/>
      <c r="W122" s="8"/>
      <c r="X122" s="8"/>
      <c r="Y122" s="8"/>
      <c r="Z122" s="8"/>
    </row>
    <row r="123" spans="1:26" ht="12" customHeight="1">
      <c r="A123" s="156" t="s">
        <v>25</v>
      </c>
      <c r="B123" s="54" t="str">
        <f>K80</f>
        <v>VERCHERE Dominique 5A1996</v>
      </c>
      <c r="C123" s="53" t="s">
        <v>111</v>
      </c>
      <c r="D123" s="54" t="str">
        <f>K81</f>
        <v>CALLOCH Philippe 5C3388</v>
      </c>
      <c r="E123" s="320">
        <v>1</v>
      </c>
      <c r="F123" s="14" t="s">
        <v>111</v>
      </c>
      <c r="G123" s="10">
        <v>3</v>
      </c>
      <c r="H123" s="128" t="s">
        <v>425</v>
      </c>
      <c r="I123" s="54" t="str">
        <f>IF(TRIM(D123)="",B123,IF(TRIM(B123)="",D123,IF(AND(E123=0,G123=0),REPT("_",15),IF(E123=G123,REPT("? ",5),IF(N(E123)&gt;N(G123),B123,D123)))))</f>
        <v>CALLOCH Philippe 5C3388</v>
      </c>
      <c r="J123" s="90">
        <f>IF(AND(E123=0,G123=0),REPT("X",2),IF(E123=G123,REPT("X",2),IF(E123&gt;G123,"","")))</f>
      </c>
      <c r="K123" s="64" t="str">
        <f>IF(TRIM(D123)="","",IF(TRIM(B123)="","",IF(AND(E123=0,G123=0),REPT("_",15),IF(E123=G123,REPT("? ",5),IF(N(E123)&gt;N(G123),D123,B123)))))</f>
        <v>VERCHERE Dominique 5A1996</v>
      </c>
      <c r="L123" s="56"/>
      <c r="M123" s="29">
        <f>VLOOKUP(I123,[0]!cla,2,TRUE)</f>
        <v>3388</v>
      </c>
      <c r="N123" s="29">
        <f>VLOOKUP(I123,[0]!cla,3,TRUE)</f>
        <v>17</v>
      </c>
      <c r="O123" s="29">
        <f>VLOOKUP(K123,[0]!cla,2,TRUE)</f>
        <v>1996</v>
      </c>
      <c r="P123" s="29">
        <f>VLOOKUP(K123,[0]!cla,3,TRUE)</f>
        <v>15</v>
      </c>
      <c r="Q123" s="29" t="b">
        <f>IF(OR(T(E123)="f",T(G123)="f"),TRUE,(ISERROR(P123)))</f>
        <v>0</v>
      </c>
      <c r="R123" s="61" t="e">
        <f t="shared" si="12"/>
        <v>#VALUE!</v>
      </c>
      <c r="V123" s="12"/>
      <c r="W123" s="8"/>
      <c r="X123" s="8"/>
      <c r="Y123" s="8"/>
      <c r="Z123" s="8"/>
    </row>
    <row r="124" spans="1:26" ht="12" customHeight="1" thickBot="1">
      <c r="A124" s="156"/>
      <c r="B124" s="54"/>
      <c r="C124" s="54"/>
      <c r="D124" s="54"/>
      <c r="E124" s="320"/>
      <c r="F124" s="12"/>
      <c r="G124" s="10"/>
      <c r="H124" s="128"/>
      <c r="I124" s="54"/>
      <c r="J124" s="90"/>
      <c r="K124" s="64"/>
      <c r="L124" s="56"/>
      <c r="R124" s="61">
        <f t="shared" si="12"/>
      </c>
      <c r="V124" s="12"/>
      <c r="W124" s="8"/>
      <c r="X124" s="8"/>
      <c r="Y124" s="8"/>
      <c r="Z124" s="8"/>
    </row>
    <row r="125" spans="1:26" ht="12" customHeight="1">
      <c r="A125" s="171"/>
      <c r="B125" s="157" t="s">
        <v>120</v>
      </c>
      <c r="C125" s="52"/>
      <c r="D125" s="52"/>
      <c r="E125" s="320"/>
      <c r="F125" s="13"/>
      <c r="G125" s="10"/>
      <c r="H125" s="131"/>
      <c r="I125" s="52"/>
      <c r="J125" s="89"/>
      <c r="K125" s="63"/>
      <c r="L125" s="56"/>
      <c r="R125" s="61" t="e">
        <f t="shared" si="12"/>
        <v>#VALUE!</v>
      </c>
      <c r="V125" s="12"/>
      <c r="W125" s="8"/>
      <c r="X125" s="8"/>
      <c r="Y125" s="8"/>
      <c r="Z125" s="8"/>
    </row>
    <row r="126" spans="1:26" ht="12" customHeight="1">
      <c r="A126" s="156"/>
      <c r="B126" s="54">
        <f>I84</f>
      </c>
      <c r="C126" s="53" t="s">
        <v>111</v>
      </c>
      <c r="D126" s="54">
        <f>I85</f>
      </c>
      <c r="E126" s="320"/>
      <c r="F126" s="14" t="s">
        <v>111</v>
      </c>
      <c r="G126" s="10"/>
      <c r="H126" s="128" t="s">
        <v>96</v>
      </c>
      <c r="I126" s="54">
        <f>IF(TRIM(D126)="",B126,IF(TRIM(B126)="",D126,IF(AND(E126=0,G126=0),REPT("_",15),IF(E126=G126,REPT("? ",5),IF(N(E126)&gt;N(G126),B126,D126)))))</f>
      </c>
      <c r="J126" s="90" t="str">
        <f>IF(AND(E126=0,G126=0),REPT("X",2),IF(E126=G126,REPT("X",2),IF(E126&gt;G126,"","")))</f>
        <v>XX</v>
      </c>
      <c r="K126" s="64">
        <f>IF(TRIM(D126)="","",IF(TRIM(B126)="","",IF(AND(E126=0,G126=0),REPT("_",15),IF(E126=G126,REPT("? ",5),IF(N(E126)&gt;N(G126),D126,B126)))))</f>
      </c>
      <c r="L126" s="56"/>
      <c r="M126" s="29" t="e">
        <f>VLOOKUP(I126,[0]!cla,2,TRUE)</f>
        <v>#VALUE!</v>
      </c>
      <c r="N126" s="29" t="e">
        <f>VLOOKUP(I126,[0]!cla,3,TRUE)</f>
        <v>#VALUE!</v>
      </c>
      <c r="O126" s="29" t="e">
        <f>VLOOKUP(K126,[0]!cla,2,TRUE)</f>
        <v>#VALUE!</v>
      </c>
      <c r="P126" s="29" t="e">
        <f>VLOOKUP(K126,[0]!cla,3,TRUE)</f>
        <v>#VALUE!</v>
      </c>
      <c r="Q126" s="29" t="b">
        <f>IF(OR(T(E126)="f",T(G126)="f"),TRUE,(ISERROR(P126)))</f>
        <v>1</v>
      </c>
      <c r="R126" s="61">
        <f t="shared" si="12"/>
      </c>
      <c r="V126" s="12"/>
      <c r="W126" s="8"/>
      <c r="X126" s="8"/>
      <c r="Y126" s="8"/>
      <c r="Z126" s="8"/>
    </row>
    <row r="127" spans="1:26" ht="12" customHeight="1">
      <c r="A127" s="156"/>
      <c r="B127" s="54">
        <f>I86</f>
      </c>
      <c r="C127" s="53" t="s">
        <v>111</v>
      </c>
      <c r="D127" s="54">
        <f>I87</f>
      </c>
      <c r="E127" s="320"/>
      <c r="F127" s="14" t="s">
        <v>111</v>
      </c>
      <c r="G127" s="10"/>
      <c r="H127" s="128" t="s">
        <v>96</v>
      </c>
      <c r="I127" s="54">
        <f>IF(TRIM(D127)="",B127,IF(TRIM(B127)="",D127,IF(AND(E127=0,G127=0),REPT("_",15),IF(E127=G127,REPT("? ",5),IF(N(E127)&gt;N(G127),B127,D127)))))</f>
      </c>
      <c r="J127" s="90" t="str">
        <f>IF(AND(E127=0,G127=0),REPT("X",2),IF(E127=G127,REPT("X",2),IF(E127&gt;G127,"","")))</f>
        <v>XX</v>
      </c>
      <c r="K127" s="64">
        <f>IF(TRIM(D127)="","",IF(TRIM(B127)="","",IF(AND(E127=0,G127=0),REPT("_",15),IF(E127=G127,REPT("? ",5),IF(N(E127)&gt;N(G127),D127,B127)))))</f>
      </c>
      <c r="L127" s="56"/>
      <c r="M127" s="29" t="e">
        <f>VLOOKUP(I127,[0]!cla,2,TRUE)</f>
        <v>#VALUE!</v>
      </c>
      <c r="N127" s="29" t="e">
        <f>VLOOKUP(I127,[0]!cla,3,TRUE)</f>
        <v>#VALUE!</v>
      </c>
      <c r="O127" s="29" t="e">
        <f>VLOOKUP(K127,[0]!cla,2,TRUE)</f>
        <v>#VALUE!</v>
      </c>
      <c r="P127" s="29" t="e">
        <f>VLOOKUP(K127,[0]!cla,3,TRUE)</f>
        <v>#VALUE!</v>
      </c>
      <c r="Q127" s="29" t="b">
        <f>IF(OR(T(E127)="f",T(G127)="f"),TRUE,(ISERROR(P127)))</f>
        <v>1</v>
      </c>
      <c r="R127" s="61">
        <f t="shared" si="12"/>
      </c>
      <c r="V127" s="12"/>
      <c r="W127" s="8"/>
      <c r="X127" s="8"/>
      <c r="Y127" s="8"/>
      <c r="Z127" s="8"/>
    </row>
    <row r="128" spans="1:26" ht="12" customHeight="1">
      <c r="A128" s="156"/>
      <c r="B128" s="54">
        <f>I89</f>
      </c>
      <c r="C128" s="53" t="s">
        <v>111</v>
      </c>
      <c r="D128" s="54">
        <f>I88</f>
      </c>
      <c r="E128" s="320"/>
      <c r="F128" s="14" t="s">
        <v>111</v>
      </c>
      <c r="G128" s="10"/>
      <c r="H128" s="128" t="s">
        <v>96</v>
      </c>
      <c r="I128" s="54">
        <f>IF(TRIM(D128)="",B128,IF(TRIM(B128)="",D128,IF(AND(E128=0,G128=0),REPT("_",15),IF(E128=G128,REPT("? ",5),IF(N(E128)&gt;N(G128),B128,D128)))))</f>
      </c>
      <c r="J128" s="90" t="str">
        <f>IF(AND(E128=0,G128=0),REPT("X",2),IF(E128=G128,REPT("X",2),IF(E128&gt;G128,"","")))</f>
        <v>XX</v>
      </c>
      <c r="K128" s="64">
        <f>IF(TRIM(D128)="","",IF(TRIM(B128)="","",IF(AND(E128=0,G128=0),REPT("_",15),IF(E128=G128,REPT("? ",5),IF(N(E128)&gt;N(G128),D128,B128)))))</f>
      </c>
      <c r="L128" s="56"/>
      <c r="M128" s="29" t="e">
        <f>VLOOKUP(I128,[0]!cla,2,TRUE)</f>
        <v>#VALUE!</v>
      </c>
      <c r="N128" s="29" t="e">
        <f>VLOOKUP(I128,[0]!cla,3,TRUE)</f>
        <v>#VALUE!</v>
      </c>
      <c r="O128" s="29" t="e">
        <f>VLOOKUP(K128,[0]!cla,2,TRUE)</f>
        <v>#VALUE!</v>
      </c>
      <c r="P128" s="29" t="e">
        <f>VLOOKUP(K128,[0]!cla,3,TRUE)</f>
        <v>#VALUE!</v>
      </c>
      <c r="Q128" s="29" t="b">
        <f>IF(OR(T(E128)="f",T(G128)="f"),TRUE,(ISERROR(P128)))</f>
        <v>1</v>
      </c>
      <c r="R128" s="61">
        <f t="shared" si="12"/>
      </c>
      <c r="V128" s="12"/>
      <c r="W128" s="8"/>
      <c r="X128" s="8"/>
      <c r="Y128" s="8"/>
      <c r="Z128" s="8"/>
    </row>
    <row r="129" spans="1:26" ht="12" customHeight="1">
      <c r="A129" s="156"/>
      <c r="B129" s="54">
        <f>I91</f>
      </c>
      <c r="C129" s="53" t="s">
        <v>111</v>
      </c>
      <c r="D129" s="54">
        <f>I90</f>
      </c>
      <c r="E129" s="320"/>
      <c r="F129" s="14" t="s">
        <v>111</v>
      </c>
      <c r="G129" s="10"/>
      <c r="H129" s="128" t="s">
        <v>96</v>
      </c>
      <c r="I129" s="54">
        <f>IF(TRIM(D129)="",B129,IF(TRIM(B129)="",D129,IF(AND(E129=0,G129=0),REPT("_",15),IF(E129=G129,REPT("? ",5),IF(N(E129)&gt;N(G129),B129,D129)))))</f>
      </c>
      <c r="J129" s="90" t="str">
        <f>IF(AND(E129=0,G129=0),REPT("X",2),IF(E129=G129,REPT("X",2),IF(E129&gt;G129,"","")))</f>
        <v>XX</v>
      </c>
      <c r="K129" s="64">
        <f>IF(TRIM(D129)="","",IF(TRIM(B129)="","",IF(AND(E129=0,G129=0),REPT("_",15),IF(E129=G129,REPT("? ",5),IF(N(E129)&gt;N(G129),D129,B129)))))</f>
      </c>
      <c r="L129" s="56"/>
      <c r="M129" s="29" t="e">
        <f>VLOOKUP(I129,[0]!cla,2,TRUE)</f>
        <v>#VALUE!</v>
      </c>
      <c r="N129" s="29" t="e">
        <f>VLOOKUP(I129,[0]!cla,3,TRUE)</f>
        <v>#VALUE!</v>
      </c>
      <c r="O129" s="29" t="e">
        <f>VLOOKUP(K129,[0]!cla,2,TRUE)</f>
        <v>#VALUE!</v>
      </c>
      <c r="P129" s="29" t="e">
        <f>VLOOKUP(K129,[0]!cla,3,TRUE)</f>
        <v>#VALUE!</v>
      </c>
      <c r="Q129" s="29" t="b">
        <f>IF(OR(T(E129)="f",T(G129)="f"),TRUE,(ISERROR(P129)))</f>
        <v>1</v>
      </c>
      <c r="R129" s="61">
        <f t="shared" si="12"/>
      </c>
      <c r="V129" s="12"/>
      <c r="W129" s="8"/>
      <c r="X129" s="8"/>
      <c r="Y129" s="8"/>
      <c r="Z129" s="8"/>
    </row>
    <row r="130" spans="1:26" ht="12" customHeight="1">
      <c r="A130" s="156"/>
      <c r="B130" s="54"/>
      <c r="C130" s="53"/>
      <c r="D130" s="54"/>
      <c r="E130" s="320"/>
      <c r="F130" s="14"/>
      <c r="G130" s="10"/>
      <c r="H130" s="128" t="s">
        <v>96</v>
      </c>
      <c r="I130" s="54"/>
      <c r="J130" s="90"/>
      <c r="K130" s="64"/>
      <c r="L130" s="56"/>
      <c r="R130" s="61">
        <f t="shared" si="12"/>
      </c>
      <c r="V130" s="8"/>
      <c r="W130" s="8"/>
      <c r="X130" s="8"/>
      <c r="Y130" s="8"/>
      <c r="Z130" s="8"/>
    </row>
    <row r="131" spans="1:26" ht="12" customHeight="1">
      <c r="A131" s="156"/>
      <c r="B131" s="155" t="s">
        <v>121</v>
      </c>
      <c r="C131" s="54"/>
      <c r="D131" s="54"/>
      <c r="E131" s="320"/>
      <c r="F131" s="12"/>
      <c r="G131" s="10"/>
      <c r="H131" s="128" t="s">
        <v>96</v>
      </c>
      <c r="I131" s="54"/>
      <c r="J131" s="90"/>
      <c r="K131" s="64"/>
      <c r="L131" s="56"/>
      <c r="R131" s="61" t="e">
        <f t="shared" si="12"/>
        <v>#VALUE!</v>
      </c>
      <c r="V131" s="8"/>
      <c r="W131" s="8"/>
      <c r="X131" s="8"/>
      <c r="Y131" s="8"/>
      <c r="Z131" s="8"/>
    </row>
    <row r="132" spans="1:26" ht="12" customHeight="1">
      <c r="A132" s="156"/>
      <c r="B132" s="54">
        <f>K85</f>
      </c>
      <c r="C132" s="53" t="s">
        <v>111</v>
      </c>
      <c r="D132" s="54">
        <f>K84</f>
      </c>
      <c r="E132" s="320"/>
      <c r="F132" s="14" t="s">
        <v>111</v>
      </c>
      <c r="G132" s="10"/>
      <c r="H132" s="128" t="s">
        <v>96</v>
      </c>
      <c r="I132" s="54">
        <f>IF(TRIM(D132)="",B132,IF(TRIM(B132)="",D132,IF(AND(E132=0,G132=0),REPT("_",15),IF(E132=G132,REPT("? ",5),IF(N(E132)&gt;N(G132),B132,D132)))))</f>
      </c>
      <c r="J132" s="90" t="str">
        <f>IF(AND(E132=0,G132=0),REPT("X",2),IF(E132=G132,REPT("X",2),IF(E132&gt;G132,"","")))</f>
        <v>XX</v>
      </c>
      <c r="K132" s="64">
        <f>IF(TRIM(D132)="","",IF(TRIM(B132)="","",IF(AND(E132=0,G132=0),REPT("_",15),IF(E132=G132,REPT("? ",5),IF(N(E132)&gt;N(G132),D132,B132)))))</f>
      </c>
      <c r="L132" s="56"/>
      <c r="M132" s="29" t="e">
        <f>VLOOKUP(I132,[0]!cla,2,TRUE)</f>
        <v>#VALUE!</v>
      </c>
      <c r="N132" s="29" t="e">
        <f>VLOOKUP(I132,[0]!cla,3,TRUE)</f>
        <v>#VALUE!</v>
      </c>
      <c r="O132" s="29" t="e">
        <f>VLOOKUP(K132,[0]!cla,2,TRUE)</f>
        <v>#VALUE!</v>
      </c>
      <c r="P132" s="29" t="e">
        <f>VLOOKUP(K132,[0]!cla,3,TRUE)</f>
        <v>#VALUE!</v>
      </c>
      <c r="Q132" s="29" t="b">
        <f>IF(OR(T(E132)="f",T(G132)="f"),TRUE,(ISERROR(P132)))</f>
        <v>1</v>
      </c>
      <c r="R132" s="61">
        <f t="shared" si="12"/>
      </c>
      <c r="V132" s="8"/>
      <c r="W132" s="8"/>
      <c r="X132" s="8"/>
      <c r="Y132" s="8"/>
      <c r="Z132" s="8"/>
    </row>
    <row r="133" spans="1:26" ht="12" customHeight="1">
      <c r="A133" s="156"/>
      <c r="B133" s="54">
        <f>K87</f>
      </c>
      <c r="C133" s="53" t="s">
        <v>111</v>
      </c>
      <c r="D133" s="54">
        <f>K86</f>
      </c>
      <c r="E133" s="320"/>
      <c r="F133" s="14" t="s">
        <v>111</v>
      </c>
      <c r="G133" s="10"/>
      <c r="H133" s="128" t="s">
        <v>96</v>
      </c>
      <c r="I133" s="54">
        <f>IF(TRIM(D133)="",B133,IF(TRIM(B133)="",D133,IF(AND(E133=0,G133=0),REPT("_",15),IF(E133=G133,REPT("? ",5),IF(N(E133)&gt;N(G133),B133,D133)))))</f>
      </c>
      <c r="J133" s="90" t="str">
        <f>IF(AND(E133=0,G133=0),REPT("X",2),IF(E133=G133,REPT("X",2),IF(E133&gt;G133,"","")))</f>
        <v>XX</v>
      </c>
      <c r="K133" s="64">
        <f>IF(TRIM(D133)="","",IF(TRIM(B133)="","",IF(AND(E133=0,G133=0),REPT("_",15),IF(E133=G133,REPT("? ",5),IF(N(E133)&gt;N(G133),D133,B133)))))</f>
      </c>
      <c r="L133" s="56"/>
      <c r="M133" s="29" t="e">
        <f>VLOOKUP(I133,[0]!cla,2,TRUE)</f>
        <v>#VALUE!</v>
      </c>
      <c r="N133" s="29" t="e">
        <f>VLOOKUP(I133,[0]!cla,3,TRUE)</f>
        <v>#VALUE!</v>
      </c>
      <c r="O133" s="29" t="e">
        <f>VLOOKUP(K133,[0]!cla,2,TRUE)</f>
        <v>#VALUE!</v>
      </c>
      <c r="P133" s="29" t="e">
        <f>VLOOKUP(K133,[0]!cla,3,TRUE)</f>
        <v>#VALUE!</v>
      </c>
      <c r="Q133" s="29" t="b">
        <f>IF(OR(T(E133)="f",T(G133)="f"),TRUE,(ISERROR(P133)))</f>
        <v>1</v>
      </c>
      <c r="R133" s="61">
        <f aca="true" t="shared" si="29" ref="R133:R196">IF(VALUE(D133)&lt;VALUE(B133),"NON","")</f>
      </c>
      <c r="V133" s="8"/>
      <c r="W133" s="8"/>
      <c r="X133" s="8"/>
      <c r="Y133" s="8"/>
      <c r="Z133" s="8"/>
    </row>
    <row r="134" spans="1:26" ht="12" customHeight="1">
      <c r="A134" s="156"/>
      <c r="B134" s="54">
        <f>K88</f>
      </c>
      <c r="C134" s="53" t="s">
        <v>111</v>
      </c>
      <c r="D134" s="54">
        <f>K89</f>
      </c>
      <c r="E134" s="320"/>
      <c r="F134" s="14" t="s">
        <v>111</v>
      </c>
      <c r="G134" s="10"/>
      <c r="H134" s="128" t="s">
        <v>96</v>
      </c>
      <c r="I134" s="54">
        <f>IF(TRIM(D134)="",B134,IF(TRIM(B134)="",D134,IF(AND(E134=0,G134=0),REPT("_",15),IF(E134=G134,REPT("? ",5),IF(N(E134)&gt;N(G134),B134,D134)))))</f>
      </c>
      <c r="J134" s="90" t="str">
        <f>IF(AND(E134=0,G134=0),REPT("X",2),IF(E134=G134,REPT("X",2),IF(E134&gt;G134,"","")))</f>
        <v>XX</v>
      </c>
      <c r="K134" s="64">
        <f>IF(TRIM(D134)="","",IF(TRIM(B134)="","",IF(AND(E134=0,G134=0),REPT("_",15),IF(E134=G134,REPT("? ",5),IF(N(E134)&gt;N(G134),D134,B134)))))</f>
      </c>
      <c r="L134" s="56"/>
      <c r="M134" s="29" t="e">
        <f>VLOOKUP(I134,[0]!cla,2,TRUE)</f>
        <v>#VALUE!</v>
      </c>
      <c r="N134" s="29" t="e">
        <f>VLOOKUP(I134,[0]!cla,3,TRUE)</f>
        <v>#VALUE!</v>
      </c>
      <c r="O134" s="29" t="e">
        <f>VLOOKUP(K134,[0]!cla,2,TRUE)</f>
        <v>#VALUE!</v>
      </c>
      <c r="P134" s="29" t="e">
        <f>VLOOKUP(K134,[0]!cla,3,TRUE)</f>
        <v>#VALUE!</v>
      </c>
      <c r="Q134" s="29" t="b">
        <f>IF(OR(T(E134)="f",T(G134)="f"),TRUE,(ISERROR(P134)))</f>
        <v>1</v>
      </c>
      <c r="R134" s="61">
        <f t="shared" si="29"/>
      </c>
      <c r="V134" s="8"/>
      <c r="W134" s="8"/>
      <c r="X134" s="8"/>
      <c r="Y134" s="8"/>
      <c r="Z134" s="8"/>
    </row>
    <row r="135" spans="1:26" ht="12" customHeight="1">
      <c r="A135" s="156"/>
      <c r="B135" s="54">
        <f>K90</f>
      </c>
      <c r="C135" s="53" t="s">
        <v>111</v>
      </c>
      <c r="D135" s="54">
        <f>K91</f>
      </c>
      <c r="E135" s="320"/>
      <c r="F135" s="14" t="s">
        <v>111</v>
      </c>
      <c r="G135" s="10"/>
      <c r="H135" s="128" t="s">
        <v>96</v>
      </c>
      <c r="I135" s="54">
        <f>IF(TRIM(D135)="",B135,IF(TRIM(B135)="",D135,IF(AND(E135=0,G135=0),REPT("_",15),IF(E135=G135,REPT("? ",5),IF(N(E135)&gt;N(G135),B135,D135)))))</f>
      </c>
      <c r="J135" s="90" t="str">
        <f>IF(AND(E135=0,G135=0),REPT("X",2),IF(E135=G135,REPT("X",2),IF(E135&gt;G135,"","")))</f>
        <v>XX</v>
      </c>
      <c r="K135" s="64">
        <f>IF(TRIM(D135)="","",IF(TRIM(B135)="","",IF(AND(E135=0,G135=0),REPT("_",15),IF(E135=G135,REPT("? ",5),IF(N(E135)&gt;N(G135),D135,B135)))))</f>
      </c>
      <c r="L135" s="56"/>
      <c r="M135" s="29" t="e">
        <f>VLOOKUP(I135,[0]!cla,2,TRUE)</f>
        <v>#VALUE!</v>
      </c>
      <c r="N135" s="29" t="e">
        <f>VLOOKUP(I135,[0]!cla,3,TRUE)</f>
        <v>#VALUE!</v>
      </c>
      <c r="O135" s="29" t="e">
        <f>VLOOKUP(K135,[0]!cla,2,TRUE)</f>
        <v>#VALUE!</v>
      </c>
      <c r="P135" s="29" t="e">
        <f>VLOOKUP(K135,[0]!cla,3,TRUE)</f>
        <v>#VALUE!</v>
      </c>
      <c r="Q135" s="29" t="b">
        <f>IF(OR(T(E135)="f",T(G135)="f"),TRUE,(ISERROR(P135)))</f>
        <v>1</v>
      </c>
      <c r="R135" s="61">
        <f t="shared" si="29"/>
      </c>
      <c r="V135" s="8"/>
      <c r="W135" s="8"/>
      <c r="X135" s="8"/>
      <c r="Y135" s="8"/>
      <c r="Z135" s="8"/>
    </row>
    <row r="136" spans="1:26" ht="12" customHeight="1" thickBot="1">
      <c r="A136" s="156"/>
      <c r="B136" s="54"/>
      <c r="C136" s="54"/>
      <c r="D136" s="54"/>
      <c r="E136" s="320"/>
      <c r="F136" s="12"/>
      <c r="G136" s="10"/>
      <c r="H136" s="128"/>
      <c r="I136" s="54"/>
      <c r="J136" s="90"/>
      <c r="K136" s="64"/>
      <c r="L136" s="56"/>
      <c r="R136" s="61">
        <f t="shared" si="29"/>
      </c>
      <c r="V136" s="8"/>
      <c r="W136" s="8"/>
      <c r="X136" s="8"/>
      <c r="Y136" s="8"/>
      <c r="Z136" s="8"/>
    </row>
    <row r="137" spans="1:26" ht="12" customHeight="1">
      <c r="A137" s="171"/>
      <c r="B137" s="157" t="s">
        <v>122</v>
      </c>
      <c r="C137" s="52"/>
      <c r="D137" s="52"/>
      <c r="E137" s="320"/>
      <c r="F137" s="13"/>
      <c r="G137" s="10"/>
      <c r="H137" s="131"/>
      <c r="I137" s="52"/>
      <c r="J137" s="89"/>
      <c r="K137" s="63"/>
      <c r="L137" s="56"/>
      <c r="R137" s="61" t="e">
        <f t="shared" si="29"/>
        <v>#VALUE!</v>
      </c>
      <c r="V137" s="8"/>
      <c r="W137" s="8"/>
      <c r="X137" s="8"/>
      <c r="Y137" s="8"/>
      <c r="Z137" s="8"/>
    </row>
    <row r="138" spans="1:26" ht="12" customHeight="1">
      <c r="A138" s="156"/>
      <c r="B138" s="54">
        <f>I94</f>
      </c>
      <c r="C138" s="53" t="s">
        <v>111</v>
      </c>
      <c r="D138" s="54">
        <f>I95</f>
      </c>
      <c r="E138" s="320"/>
      <c r="F138" s="14" t="s">
        <v>111</v>
      </c>
      <c r="G138" s="10"/>
      <c r="H138" s="128" t="s">
        <v>96</v>
      </c>
      <c r="I138" s="54">
        <f>IF(TRIM(D138)="",B138,IF(TRIM(B138)="",D138,IF(AND(E138=0,G138=0),REPT("_",15),IF(E138=G138,REPT("? ",5),IF(N(E138)&gt;N(G138),B138,D138)))))</f>
      </c>
      <c r="J138" s="90" t="str">
        <f>IF(AND(E138=0,G138=0),REPT("X",2),IF(E138=G138,REPT("X",2),IF(E138&gt;G138,"","")))</f>
        <v>XX</v>
      </c>
      <c r="K138" s="64">
        <f>IF(TRIM(D138)="","",IF(TRIM(B138)="","",IF(AND(E138=0,G138=0),REPT("_",15),IF(E138=G138,REPT("? ",5),IF(N(E138)&gt;N(G138),D138,B138)))))</f>
      </c>
      <c r="L138" s="56"/>
      <c r="M138" s="29" t="e">
        <f>VLOOKUP(I138,[0]!cla,2,TRUE)</f>
        <v>#VALUE!</v>
      </c>
      <c r="N138" s="29" t="e">
        <f>VLOOKUP(I138,[0]!cla,3,TRUE)</f>
        <v>#VALUE!</v>
      </c>
      <c r="O138" s="29" t="e">
        <f>VLOOKUP(K138,[0]!cla,2,TRUE)</f>
        <v>#VALUE!</v>
      </c>
      <c r="P138" s="29" t="e">
        <f>VLOOKUP(K138,[0]!cla,3,TRUE)</f>
        <v>#VALUE!</v>
      </c>
      <c r="Q138" s="29" t="b">
        <f>IF(OR(T(E138)="f",T(G138)="f"),TRUE,(ISERROR(P138)))</f>
        <v>1</v>
      </c>
      <c r="R138" s="61">
        <f t="shared" si="29"/>
      </c>
      <c r="V138" s="8"/>
      <c r="W138" s="8"/>
      <c r="X138" s="8"/>
      <c r="Y138" s="8"/>
      <c r="Z138" s="8"/>
    </row>
    <row r="139" spans="1:26" ht="12" customHeight="1">
      <c r="A139" s="156"/>
      <c r="B139" s="54">
        <f>I96</f>
      </c>
      <c r="C139" s="53" t="s">
        <v>111</v>
      </c>
      <c r="D139" s="54">
        <f>I97</f>
      </c>
      <c r="E139" s="320"/>
      <c r="F139" s="14" t="s">
        <v>111</v>
      </c>
      <c r="G139" s="10"/>
      <c r="H139" s="128" t="s">
        <v>96</v>
      </c>
      <c r="I139" s="54">
        <f>IF(TRIM(D139)="",B139,IF(TRIM(B139)="",D139,IF(AND(E139=0,G139=0),REPT("_",15),IF(E139=G139,REPT("? ",5),IF(N(E139)&gt;N(G139),B139,D139)))))</f>
      </c>
      <c r="J139" s="90" t="str">
        <f>IF(AND(E139=0,G139=0),REPT("X",2),IF(E139=G139,REPT("X",2),IF(E139&gt;G139,"","")))</f>
        <v>XX</v>
      </c>
      <c r="K139" s="64">
        <f>IF(TRIM(D139)="","",IF(TRIM(B139)="","",IF(AND(E139=0,G139=0),REPT("_",15),IF(E139=G139,REPT("? ",5),IF(N(E139)&gt;N(G139),D139,B139)))))</f>
      </c>
      <c r="L139" s="56"/>
      <c r="M139" s="29" t="e">
        <f>VLOOKUP(I139,[0]!cla,2,TRUE)</f>
        <v>#VALUE!</v>
      </c>
      <c r="N139" s="29" t="e">
        <f>VLOOKUP(I139,[0]!cla,3,TRUE)</f>
        <v>#VALUE!</v>
      </c>
      <c r="O139" s="29" t="e">
        <f>VLOOKUP(K139,[0]!cla,2,TRUE)</f>
        <v>#VALUE!</v>
      </c>
      <c r="P139" s="29" t="e">
        <f>VLOOKUP(K139,[0]!cla,3,TRUE)</f>
        <v>#VALUE!</v>
      </c>
      <c r="Q139" s="29" t="b">
        <f>IF(OR(T(E139)="f",T(G139)="f"),TRUE,(ISERROR(P139)))</f>
        <v>1</v>
      </c>
      <c r="R139" s="61">
        <f t="shared" si="29"/>
      </c>
      <c r="V139" s="8"/>
      <c r="W139" s="8"/>
      <c r="X139" s="8"/>
      <c r="Y139" s="8"/>
      <c r="Z139" s="8"/>
    </row>
    <row r="140" spans="1:26" ht="12" customHeight="1">
      <c r="A140" s="156"/>
      <c r="B140" s="54">
        <f>I99</f>
      </c>
      <c r="C140" s="53" t="s">
        <v>111</v>
      </c>
      <c r="D140" s="54">
        <f>I98</f>
      </c>
      <c r="E140" s="320"/>
      <c r="F140" s="14" t="s">
        <v>111</v>
      </c>
      <c r="G140" s="10"/>
      <c r="H140" s="128" t="s">
        <v>96</v>
      </c>
      <c r="I140" s="54">
        <f>IF(TRIM(D140)="",B140,IF(TRIM(B140)="",D140,IF(AND(E140=0,G140=0),REPT("_",15),IF(E140=G140,REPT("? ",5),IF(N(E140)&gt;N(G140),B140,D140)))))</f>
      </c>
      <c r="J140" s="90" t="str">
        <f>IF(AND(E140=0,G140=0),REPT("X",2),IF(E140=G140,REPT("X",2),IF(E140&gt;G140,"","")))</f>
        <v>XX</v>
      </c>
      <c r="K140" s="64">
        <f>IF(TRIM(D140)="","",IF(TRIM(B140)="","",IF(AND(E140=0,G140=0),REPT("_",15),IF(E140=G140,REPT("? ",5),IF(N(E140)&gt;N(G140),D140,B140)))))</f>
      </c>
      <c r="L140" s="56"/>
      <c r="M140" s="29" t="e">
        <f>VLOOKUP(I140,[0]!cla,2,TRUE)</f>
        <v>#VALUE!</v>
      </c>
      <c r="N140" s="29" t="e">
        <f>VLOOKUP(I140,[0]!cla,3,TRUE)</f>
        <v>#VALUE!</v>
      </c>
      <c r="O140" s="29" t="e">
        <f>VLOOKUP(K140,[0]!cla,2,TRUE)</f>
        <v>#VALUE!</v>
      </c>
      <c r="P140" s="29" t="e">
        <f>VLOOKUP(K140,[0]!cla,3,TRUE)</f>
        <v>#VALUE!</v>
      </c>
      <c r="Q140" s="29" t="b">
        <f>IF(OR(T(E140)="f",T(G140)="f"),TRUE,(ISERROR(P140)))</f>
        <v>1</v>
      </c>
      <c r="R140" s="61">
        <f t="shared" si="29"/>
      </c>
      <c r="V140" s="8"/>
      <c r="W140" s="8"/>
      <c r="X140" s="8"/>
      <c r="Y140" s="8"/>
      <c r="Z140" s="8"/>
    </row>
    <row r="141" spans="1:26" ht="12" customHeight="1">
      <c r="A141" s="156"/>
      <c r="B141" s="54">
        <f>I101</f>
      </c>
      <c r="C141" s="53" t="s">
        <v>111</v>
      </c>
      <c r="D141" s="54">
        <f>I100</f>
      </c>
      <c r="E141" s="320"/>
      <c r="F141" s="14" t="s">
        <v>111</v>
      </c>
      <c r="G141" s="10"/>
      <c r="H141" s="128" t="s">
        <v>96</v>
      </c>
      <c r="I141" s="54">
        <f>IF(TRIM(D141)="",B141,IF(TRIM(B141)="",D141,IF(AND(E141=0,G141=0),REPT("_",15),IF(E141=G141,REPT("? ",5),IF(N(E141)&gt;N(G141),B141,D141)))))</f>
      </c>
      <c r="J141" s="90" t="str">
        <f>IF(AND(E141=0,G141=0),REPT("X",2),IF(E141=G141,REPT("X",2),IF(E141&gt;G141,"","")))</f>
        <v>XX</v>
      </c>
      <c r="K141" s="64">
        <f>IF(TRIM(D141)="","",IF(TRIM(B141)="","",IF(AND(E141=0,G141=0),REPT("_",15),IF(E141=G141,REPT("? ",5),IF(N(E141)&gt;N(G141),D141,B141)))))</f>
      </c>
      <c r="L141" s="56"/>
      <c r="M141" s="29" t="e">
        <f>VLOOKUP(I141,[0]!cla,2,TRUE)</f>
        <v>#VALUE!</v>
      </c>
      <c r="N141" s="29" t="e">
        <f>VLOOKUP(I141,[0]!cla,3,TRUE)</f>
        <v>#VALUE!</v>
      </c>
      <c r="O141" s="29" t="e">
        <f>VLOOKUP(K141,[0]!cla,2,TRUE)</f>
        <v>#VALUE!</v>
      </c>
      <c r="P141" s="29" t="e">
        <f>VLOOKUP(K141,[0]!cla,3,TRUE)</f>
        <v>#VALUE!</v>
      </c>
      <c r="Q141" s="29" t="b">
        <f>IF(OR(T(E141)="f",T(G141)="f"),TRUE,(ISERROR(P141)))</f>
        <v>1</v>
      </c>
      <c r="R141" s="61">
        <f t="shared" si="29"/>
      </c>
      <c r="V141" s="8"/>
      <c r="W141" s="8"/>
      <c r="X141" s="8"/>
      <c r="Y141" s="8"/>
      <c r="Z141" s="8"/>
    </row>
    <row r="142" spans="1:26" ht="12" customHeight="1">
      <c r="A142" s="156"/>
      <c r="B142" s="54"/>
      <c r="C142" s="54"/>
      <c r="D142" s="54"/>
      <c r="E142" s="320"/>
      <c r="F142" s="12"/>
      <c r="G142" s="10"/>
      <c r="H142" s="128" t="s">
        <v>96</v>
      </c>
      <c r="I142" s="54"/>
      <c r="J142" s="90"/>
      <c r="K142" s="64"/>
      <c r="L142" s="56"/>
      <c r="R142" s="61">
        <f t="shared" si="29"/>
      </c>
      <c r="V142" s="8"/>
      <c r="W142" s="8"/>
      <c r="X142" s="8"/>
      <c r="Y142" s="8"/>
      <c r="Z142" s="8"/>
    </row>
    <row r="143" spans="1:26" ht="12" customHeight="1">
      <c r="A143" s="156"/>
      <c r="B143" s="155" t="s">
        <v>123</v>
      </c>
      <c r="C143" s="54"/>
      <c r="D143" s="54"/>
      <c r="E143" s="320"/>
      <c r="F143" s="12"/>
      <c r="G143" s="10"/>
      <c r="H143" s="128" t="s">
        <v>96</v>
      </c>
      <c r="I143" s="54"/>
      <c r="J143" s="90"/>
      <c r="K143" s="64"/>
      <c r="L143" s="56"/>
      <c r="R143" s="61" t="e">
        <f t="shared" si="29"/>
        <v>#VALUE!</v>
      </c>
      <c r="V143" s="8"/>
      <c r="W143" s="8"/>
      <c r="X143" s="8"/>
      <c r="Y143" s="8"/>
      <c r="Z143" s="8"/>
    </row>
    <row r="144" spans="1:26" ht="12" customHeight="1">
      <c r="A144" s="156"/>
      <c r="B144" s="54">
        <f>K95</f>
      </c>
      <c r="C144" s="53" t="s">
        <v>111</v>
      </c>
      <c r="D144" s="54">
        <f>K94</f>
      </c>
      <c r="E144" s="320"/>
      <c r="F144" s="14" t="s">
        <v>111</v>
      </c>
      <c r="G144" s="10"/>
      <c r="H144" s="128" t="s">
        <v>96</v>
      </c>
      <c r="I144" s="54">
        <f>IF(TRIM(D144)="",B144,IF(TRIM(B144)="",D144,IF(AND(E144=0,G144=0),REPT("_",15),IF(E144=G144,REPT("? ",5),IF(N(E144)&gt;N(G144),B144,D144)))))</f>
      </c>
      <c r="J144" s="90" t="str">
        <f>IF(AND(E144=0,G144=0),REPT("X",2),IF(E144=G144,REPT("X",2),IF(E144&gt;G144,"","")))</f>
        <v>XX</v>
      </c>
      <c r="K144" s="64">
        <f>IF(TRIM(D144)="","",IF(TRIM(B144)="","",IF(AND(E144=0,G144=0),REPT("_",15),IF(E144=G144,REPT("? ",5),IF(N(E144)&gt;N(G144),D144,B144)))))</f>
      </c>
      <c r="L144" s="56"/>
      <c r="M144" s="29" t="e">
        <f>VLOOKUP(I144,[0]!cla,2,TRUE)</f>
        <v>#VALUE!</v>
      </c>
      <c r="N144" s="29" t="e">
        <f>VLOOKUP(I144,[0]!cla,3,TRUE)</f>
        <v>#VALUE!</v>
      </c>
      <c r="O144" s="29" t="e">
        <f>VLOOKUP(K144,[0]!cla,2,TRUE)</f>
        <v>#VALUE!</v>
      </c>
      <c r="P144" s="29" t="e">
        <f>VLOOKUP(K144,[0]!cla,3,TRUE)</f>
        <v>#VALUE!</v>
      </c>
      <c r="Q144" s="29" t="b">
        <f>IF(OR(T(E144)="f",T(G144)="f"),TRUE,(ISERROR(P144)))</f>
        <v>1</v>
      </c>
      <c r="R144" s="61">
        <f t="shared" si="29"/>
      </c>
      <c r="V144" s="8"/>
      <c r="W144" s="8"/>
      <c r="X144" s="8"/>
      <c r="Y144" s="8"/>
      <c r="Z144" s="8"/>
    </row>
    <row r="145" spans="1:26" ht="12" customHeight="1">
      <c r="A145" s="156"/>
      <c r="B145" s="54">
        <f>K97</f>
      </c>
      <c r="C145" s="53" t="s">
        <v>111</v>
      </c>
      <c r="D145" s="54">
        <f>K96</f>
      </c>
      <c r="E145" s="320"/>
      <c r="F145" s="14" t="s">
        <v>111</v>
      </c>
      <c r="G145" s="10"/>
      <c r="H145" s="128" t="s">
        <v>96</v>
      </c>
      <c r="I145" s="54">
        <f>IF(TRIM(D145)="",B145,IF(TRIM(B145)="",D145,IF(AND(E145=0,G145=0),REPT("_",15),IF(E145=G145,REPT("? ",5),IF(N(E145)&gt;N(G145),B145,D145)))))</f>
      </c>
      <c r="J145" s="90" t="str">
        <f>IF(AND(E145=0,G145=0),REPT("X",2),IF(E145=G145,REPT("X",2),IF(E145&gt;G145,"","")))</f>
        <v>XX</v>
      </c>
      <c r="K145" s="64">
        <f>IF(TRIM(D145)="","",IF(TRIM(B145)="","",IF(AND(E145=0,G145=0),REPT("_",15),IF(E145=G145,REPT("? ",5),IF(N(E145)&gt;N(G145),D145,B145)))))</f>
      </c>
      <c r="L145" s="56"/>
      <c r="M145" s="29" t="e">
        <f>VLOOKUP(I145,[0]!cla,2,TRUE)</f>
        <v>#VALUE!</v>
      </c>
      <c r="N145" s="29" t="e">
        <f>VLOOKUP(I145,[0]!cla,3,TRUE)</f>
        <v>#VALUE!</v>
      </c>
      <c r="O145" s="29" t="e">
        <f>VLOOKUP(K145,[0]!cla,2,TRUE)</f>
        <v>#VALUE!</v>
      </c>
      <c r="P145" s="29" t="e">
        <f>VLOOKUP(K145,[0]!cla,3,TRUE)</f>
        <v>#VALUE!</v>
      </c>
      <c r="Q145" s="29" t="b">
        <f>IF(OR(T(E145)="f",T(G145)="f"),TRUE,(ISERROR(P145)))</f>
        <v>1</v>
      </c>
      <c r="R145" s="61">
        <f t="shared" si="29"/>
      </c>
      <c r="V145" s="8"/>
      <c r="W145" s="8"/>
      <c r="X145" s="8"/>
      <c r="Y145" s="8"/>
      <c r="Z145" s="8"/>
    </row>
    <row r="146" spans="1:26" ht="12" customHeight="1">
      <c r="A146" s="156"/>
      <c r="B146" s="54">
        <f>K98</f>
      </c>
      <c r="C146" s="53" t="s">
        <v>111</v>
      </c>
      <c r="D146" s="54">
        <f>K99</f>
      </c>
      <c r="E146" s="320"/>
      <c r="F146" s="14" t="s">
        <v>111</v>
      </c>
      <c r="G146" s="10"/>
      <c r="H146" s="128" t="s">
        <v>96</v>
      </c>
      <c r="I146" s="54">
        <f>IF(TRIM(D146)="",B146,IF(TRIM(B146)="",D146,IF(AND(E146=0,G146=0),REPT("_",15),IF(E146=G146,REPT("? ",5),IF(N(E146)&gt;N(G146),B146,D146)))))</f>
      </c>
      <c r="J146" s="90" t="str">
        <f>IF(AND(E146=0,G146=0),REPT("X",2),IF(E146=G146,REPT("X",2),IF(E146&gt;G146,"","")))</f>
        <v>XX</v>
      </c>
      <c r="K146" s="64">
        <f>IF(TRIM(D146)="","",IF(TRIM(B146)="","",IF(AND(E146=0,G146=0),REPT("_",15),IF(E146=G146,REPT("? ",5),IF(N(E146)&gt;N(G146),D146,B146)))))</f>
      </c>
      <c r="L146" s="56"/>
      <c r="M146" s="29" t="e">
        <f>VLOOKUP(I146,[0]!cla,2,TRUE)</f>
        <v>#VALUE!</v>
      </c>
      <c r="N146" s="29" t="e">
        <f>VLOOKUP(I146,[0]!cla,3,TRUE)</f>
        <v>#VALUE!</v>
      </c>
      <c r="O146" s="29" t="e">
        <f>VLOOKUP(K146,[0]!cla,2,TRUE)</f>
        <v>#VALUE!</v>
      </c>
      <c r="P146" s="29" t="e">
        <f>VLOOKUP(K146,[0]!cla,3,TRUE)</f>
        <v>#VALUE!</v>
      </c>
      <c r="Q146" s="29" t="b">
        <f>IF(OR(T(E146)="f",T(G146)="f"),TRUE,(ISERROR(P146)))</f>
        <v>1</v>
      </c>
      <c r="R146" s="61">
        <f t="shared" si="29"/>
      </c>
      <c r="V146" s="8"/>
      <c r="W146" s="8"/>
      <c r="X146" s="8"/>
      <c r="Y146" s="8"/>
      <c r="Z146" s="8"/>
    </row>
    <row r="147" spans="1:26" ht="12" customHeight="1">
      <c r="A147" s="156"/>
      <c r="B147" s="54">
        <f>K100</f>
      </c>
      <c r="C147" s="53" t="s">
        <v>111</v>
      </c>
      <c r="D147" s="54">
        <f>K101</f>
      </c>
      <c r="E147" s="320"/>
      <c r="F147" s="14" t="s">
        <v>111</v>
      </c>
      <c r="G147" s="10"/>
      <c r="H147" s="128" t="s">
        <v>96</v>
      </c>
      <c r="I147" s="54">
        <f>IF(TRIM(D147)="",B147,IF(TRIM(B147)="",D147,IF(AND(E147=0,G147=0),REPT("_",15),IF(E147=G147,REPT("? ",5),IF(N(E147)&gt;N(G147),B147,D147)))))</f>
      </c>
      <c r="J147" s="90" t="str">
        <f>IF(AND(E147=0,G147=0),REPT("X",2),IF(E147=G147,REPT("X",2),IF(E147&gt;G147,"","")))</f>
        <v>XX</v>
      </c>
      <c r="K147" s="64">
        <f>IF(TRIM(D147)="","",IF(TRIM(B147)="","",IF(AND(E147=0,G147=0),REPT("_",15),IF(E147=G147,REPT("? ",5),IF(N(E147)&gt;N(G147),D147,B147)))))</f>
      </c>
      <c r="L147" s="56"/>
      <c r="M147" s="29" t="e">
        <f>VLOOKUP(I147,[0]!cla,2,TRUE)</f>
        <v>#VALUE!</v>
      </c>
      <c r="N147" s="29" t="e">
        <f>VLOOKUP(I147,[0]!cla,3,TRUE)</f>
        <v>#VALUE!</v>
      </c>
      <c r="O147" s="29" t="e">
        <f>VLOOKUP(K147,[0]!cla,2,TRUE)</f>
        <v>#VALUE!</v>
      </c>
      <c r="P147" s="29" t="e">
        <f>VLOOKUP(K147,[0]!cla,3,TRUE)</f>
        <v>#VALUE!</v>
      </c>
      <c r="Q147" s="29" t="b">
        <f>IF(OR(T(E147)="f",T(G147)="f"),TRUE,(ISERROR(P147)))</f>
        <v>1</v>
      </c>
      <c r="R147" s="61">
        <f t="shared" si="29"/>
      </c>
      <c r="V147" s="8"/>
      <c r="W147" s="8"/>
      <c r="X147" s="8"/>
      <c r="Y147" s="8"/>
      <c r="Z147" s="8"/>
    </row>
    <row r="148" spans="1:26" ht="12" customHeight="1" thickBot="1">
      <c r="A148" s="156"/>
      <c r="B148" s="54"/>
      <c r="C148" s="54"/>
      <c r="D148" s="54"/>
      <c r="E148" s="320"/>
      <c r="F148" s="12"/>
      <c r="G148" s="10"/>
      <c r="H148" s="128"/>
      <c r="I148" s="54"/>
      <c r="J148" s="90"/>
      <c r="K148" s="64"/>
      <c r="L148" s="56"/>
      <c r="R148" s="61">
        <f t="shared" si="29"/>
      </c>
      <c r="V148" s="8"/>
      <c r="W148" s="8"/>
      <c r="X148" s="8"/>
      <c r="Y148" s="8"/>
      <c r="Z148" s="8"/>
    </row>
    <row r="149" spans="1:26" ht="12" customHeight="1">
      <c r="A149" s="171"/>
      <c r="B149" s="157" t="s">
        <v>124</v>
      </c>
      <c r="C149" s="52"/>
      <c r="D149" s="52"/>
      <c r="E149" s="320"/>
      <c r="F149" s="13"/>
      <c r="G149" s="10"/>
      <c r="H149" s="131"/>
      <c r="I149" s="52"/>
      <c r="J149" s="89"/>
      <c r="K149" s="63"/>
      <c r="L149" s="56"/>
      <c r="R149" s="61" t="e">
        <f t="shared" si="29"/>
        <v>#VALUE!</v>
      </c>
      <c r="V149" s="8"/>
      <c r="W149" s="8"/>
      <c r="X149" s="8"/>
      <c r="Y149" s="8"/>
      <c r="Z149" s="8"/>
    </row>
    <row r="150" spans="1:26" ht="12" customHeight="1">
      <c r="A150" s="156"/>
      <c r="B150" s="54">
        <f>I104</f>
      </c>
      <c r="C150" s="53" t="s">
        <v>111</v>
      </c>
      <c r="D150" s="54">
        <f>I105</f>
      </c>
      <c r="E150" s="320"/>
      <c r="F150" s="14" t="s">
        <v>111</v>
      </c>
      <c r="G150" s="10"/>
      <c r="H150" s="128" t="s">
        <v>96</v>
      </c>
      <c r="I150" s="54">
        <f>IF(TRIM(D150)="",B150,IF(TRIM(B150)="",D150,IF(AND(E150=0,G150=0),REPT("_",15),IF(E150=G150,REPT("? ",5),IF(N(E150)&gt;N(G150),B150,D150)))))</f>
      </c>
      <c r="J150" s="90" t="str">
        <f>IF(AND(E150=0,G150=0),REPT("X",2),IF(E150=G150,REPT("X",2),IF(E150&gt;G150,"","")))</f>
        <v>XX</v>
      </c>
      <c r="K150" s="64">
        <f>IF(TRIM(D150)="","",IF(TRIM(B150)="","",IF(AND(E150=0,G150=0),REPT("_",15),IF(E150=G150,REPT("? ",5),IF(N(E150)&gt;N(G150),D150,B150)))))</f>
      </c>
      <c r="L150" s="56"/>
      <c r="M150" s="29" t="e">
        <f>VLOOKUP(I150,[0]!cla,2,TRUE)</f>
        <v>#VALUE!</v>
      </c>
      <c r="N150" s="29" t="e">
        <f>VLOOKUP(I150,[0]!cla,3,TRUE)</f>
        <v>#VALUE!</v>
      </c>
      <c r="O150" s="29" t="e">
        <f>VLOOKUP(K150,[0]!cla,2,TRUE)</f>
        <v>#VALUE!</v>
      </c>
      <c r="P150" s="29" t="e">
        <f>VLOOKUP(K150,[0]!cla,3,TRUE)</f>
        <v>#VALUE!</v>
      </c>
      <c r="Q150" s="29" t="b">
        <f>IF(OR(T(E150)="f",T(G150)="f"),TRUE,(ISERROR(P150)))</f>
        <v>1</v>
      </c>
      <c r="R150" s="61">
        <f t="shared" si="29"/>
      </c>
      <c r="V150" s="8"/>
      <c r="W150" s="8"/>
      <c r="X150" s="8"/>
      <c r="Y150" s="8"/>
      <c r="Z150" s="8"/>
    </row>
    <row r="151" spans="1:26" ht="12" customHeight="1">
      <c r="A151" s="156"/>
      <c r="B151" s="54">
        <f>I106</f>
      </c>
      <c r="C151" s="53" t="s">
        <v>111</v>
      </c>
      <c r="D151" s="54">
        <f>I107</f>
      </c>
      <c r="E151" s="320"/>
      <c r="F151" s="14" t="s">
        <v>111</v>
      </c>
      <c r="G151" s="10"/>
      <c r="H151" s="128" t="s">
        <v>96</v>
      </c>
      <c r="I151" s="54">
        <f>IF(TRIM(D151)="",B151,IF(TRIM(B151)="",D151,IF(AND(E151=0,G151=0),REPT("_",15),IF(E151=G151,REPT("? ",5),IF(N(E151)&gt;N(G151),B151,D151)))))</f>
      </c>
      <c r="J151" s="90" t="str">
        <f>IF(AND(E151=0,G151=0),REPT("X",2),IF(E151=G151,REPT("X",2),IF(E151&gt;G151,"","")))</f>
        <v>XX</v>
      </c>
      <c r="K151" s="64">
        <f>IF(TRIM(D151)="","",IF(TRIM(B151)="","",IF(AND(E151=0,G151=0),REPT("_",15),IF(E151=G151,REPT("? ",5),IF(N(E151)&gt;N(G151),D151,B151)))))</f>
      </c>
      <c r="L151" s="56"/>
      <c r="M151" s="29" t="e">
        <f>VLOOKUP(I151,[0]!cla,2,TRUE)</f>
        <v>#VALUE!</v>
      </c>
      <c r="N151" s="29" t="e">
        <f>VLOOKUP(I151,[0]!cla,3,TRUE)</f>
        <v>#VALUE!</v>
      </c>
      <c r="O151" s="29" t="e">
        <f>VLOOKUP(K151,[0]!cla,2,TRUE)</f>
        <v>#VALUE!</v>
      </c>
      <c r="P151" s="29" t="e">
        <f>VLOOKUP(K151,[0]!cla,3,TRUE)</f>
        <v>#VALUE!</v>
      </c>
      <c r="Q151" s="29" t="b">
        <f>IF(OR(T(E151)="f",T(G151)="f"),TRUE,(ISERROR(P151)))</f>
        <v>1</v>
      </c>
      <c r="R151" s="61">
        <f t="shared" si="29"/>
      </c>
      <c r="V151" s="8"/>
      <c r="W151" s="8"/>
      <c r="X151" s="8"/>
      <c r="Y151" s="8"/>
      <c r="Z151" s="8"/>
    </row>
    <row r="152" spans="1:26" ht="12" customHeight="1">
      <c r="A152" s="156"/>
      <c r="B152" s="54">
        <f>I109</f>
      </c>
      <c r="C152" s="53" t="s">
        <v>111</v>
      </c>
      <c r="D152" s="54">
        <f>I108</f>
      </c>
      <c r="E152" s="320"/>
      <c r="F152" s="14" t="s">
        <v>111</v>
      </c>
      <c r="G152" s="10"/>
      <c r="H152" s="128" t="s">
        <v>96</v>
      </c>
      <c r="I152" s="54">
        <f>IF(TRIM(D152)="",B152,IF(TRIM(B152)="",D152,IF(AND(E152=0,G152=0),REPT("_",15),IF(E152=G152,REPT("? ",5),IF(N(E152)&gt;N(G152),B152,D152)))))</f>
      </c>
      <c r="J152" s="90" t="str">
        <f>IF(AND(E152=0,G152=0),REPT("X",2),IF(E152=G152,REPT("X",2),IF(E152&gt;G152,"","")))</f>
        <v>XX</v>
      </c>
      <c r="K152" s="64">
        <f>IF(TRIM(D152)="","",IF(TRIM(B152)="","",IF(AND(E152=0,G152=0),REPT("_",15),IF(E152=G152,REPT("? ",5),IF(N(E152)&gt;N(G152),D152,B152)))))</f>
      </c>
      <c r="L152" s="56"/>
      <c r="M152" s="29" t="e">
        <f>VLOOKUP(I152,[0]!cla,2,TRUE)</f>
        <v>#VALUE!</v>
      </c>
      <c r="N152" s="29" t="e">
        <f>VLOOKUP(I152,[0]!cla,3,TRUE)</f>
        <v>#VALUE!</v>
      </c>
      <c r="O152" s="29" t="e">
        <f>VLOOKUP(K152,[0]!cla,2,TRUE)</f>
        <v>#VALUE!</v>
      </c>
      <c r="P152" s="29" t="e">
        <f>VLOOKUP(K152,[0]!cla,3,TRUE)</f>
        <v>#VALUE!</v>
      </c>
      <c r="Q152" s="29" t="b">
        <f>IF(OR(T(E152)="f",T(G152)="f"),TRUE,(ISERROR(P152)))</f>
        <v>1</v>
      </c>
      <c r="R152" s="61">
        <f t="shared" si="29"/>
      </c>
      <c r="V152" s="8"/>
      <c r="W152" s="8"/>
      <c r="X152" s="8"/>
      <c r="Y152" s="8"/>
      <c r="Z152" s="8"/>
    </row>
    <row r="153" spans="1:26" ht="12" customHeight="1">
      <c r="A153" s="156"/>
      <c r="B153" s="54">
        <f>I111</f>
      </c>
      <c r="C153" s="53" t="s">
        <v>111</v>
      </c>
      <c r="D153" s="54">
        <f>I110</f>
      </c>
      <c r="E153" s="320"/>
      <c r="F153" s="14" t="s">
        <v>111</v>
      </c>
      <c r="G153" s="10"/>
      <c r="H153" s="128" t="s">
        <v>96</v>
      </c>
      <c r="I153" s="54">
        <f>IF(TRIM(D153)="",B153,IF(TRIM(B153)="",D153,IF(AND(E153=0,G153=0),REPT("_",15),IF(E153=G153,REPT("? ",5),IF(N(E153)&gt;N(G153),B153,D153)))))</f>
      </c>
      <c r="J153" s="90" t="str">
        <f>IF(AND(E153=0,G153=0),REPT("X",2),IF(E153=G153,REPT("X",2),IF(E153&gt;G153,"","")))</f>
        <v>XX</v>
      </c>
      <c r="K153" s="64">
        <f>IF(TRIM(D153)="","",IF(TRIM(B153)="","",IF(AND(E153=0,G153=0),REPT("_",15),IF(E153=G153,REPT("? ",5),IF(N(E153)&gt;N(G153),D153,B153)))))</f>
      </c>
      <c r="L153" s="56"/>
      <c r="M153" s="29" t="e">
        <f>VLOOKUP(I153,[0]!cla,2,TRUE)</f>
        <v>#VALUE!</v>
      </c>
      <c r="N153" s="29" t="e">
        <f>VLOOKUP(I153,[0]!cla,3,TRUE)</f>
        <v>#VALUE!</v>
      </c>
      <c r="O153" s="29" t="e">
        <f>VLOOKUP(K153,[0]!cla,2,TRUE)</f>
        <v>#VALUE!</v>
      </c>
      <c r="P153" s="29" t="e">
        <f>VLOOKUP(K153,[0]!cla,3,TRUE)</f>
        <v>#VALUE!</v>
      </c>
      <c r="Q153" s="29" t="b">
        <f>IF(OR(T(E153)="f",T(G153)="f"),TRUE,(ISERROR(P153)))</f>
        <v>1</v>
      </c>
      <c r="R153" s="61">
        <f t="shared" si="29"/>
      </c>
      <c r="V153" s="8"/>
      <c r="W153" s="8"/>
      <c r="X153" s="8"/>
      <c r="Y153" s="8"/>
      <c r="Z153" s="8"/>
    </row>
    <row r="154" spans="1:26" ht="12" customHeight="1">
      <c r="A154" s="156"/>
      <c r="B154" s="54"/>
      <c r="C154" s="54"/>
      <c r="D154" s="54"/>
      <c r="E154" s="320"/>
      <c r="F154" s="12"/>
      <c r="G154" s="10"/>
      <c r="H154" s="128" t="s">
        <v>96</v>
      </c>
      <c r="I154" s="54"/>
      <c r="J154" s="90"/>
      <c r="K154" s="64"/>
      <c r="L154" s="56"/>
      <c r="R154" s="61">
        <f t="shared" si="29"/>
      </c>
      <c r="V154" s="8"/>
      <c r="W154" s="8"/>
      <c r="X154" s="8"/>
      <c r="Y154" s="8"/>
      <c r="Z154" s="8"/>
    </row>
    <row r="155" spans="1:26" ht="12" customHeight="1">
      <c r="A155" s="156"/>
      <c r="B155" s="155" t="s">
        <v>125</v>
      </c>
      <c r="C155" s="54"/>
      <c r="D155" s="54"/>
      <c r="E155" s="320"/>
      <c r="F155" s="12"/>
      <c r="G155" s="10"/>
      <c r="H155" s="128" t="s">
        <v>96</v>
      </c>
      <c r="I155" s="54"/>
      <c r="J155" s="90"/>
      <c r="K155" s="64"/>
      <c r="L155" s="56"/>
      <c r="R155" s="61" t="e">
        <f t="shared" si="29"/>
        <v>#VALUE!</v>
      </c>
      <c r="V155" s="8"/>
      <c r="W155" s="8"/>
      <c r="X155" s="8"/>
      <c r="Y155" s="8"/>
      <c r="Z155" s="8"/>
    </row>
    <row r="156" spans="1:26" ht="12" customHeight="1">
      <c r="A156" s="156"/>
      <c r="B156" s="54">
        <f>K105</f>
      </c>
      <c r="C156" s="53" t="s">
        <v>111</v>
      </c>
      <c r="D156" s="54">
        <f>K104</f>
      </c>
      <c r="E156" s="320"/>
      <c r="F156" s="14" t="s">
        <v>111</v>
      </c>
      <c r="G156" s="10"/>
      <c r="H156" s="128" t="s">
        <v>96</v>
      </c>
      <c r="I156" s="54">
        <f>IF(TRIM(D156)="",B156,IF(TRIM(B156)="",D156,IF(AND(E156=0,G156=0),REPT("_",15),IF(E156=G156,REPT("? ",5),IF(N(E156)&gt;N(G156),B156,D156)))))</f>
      </c>
      <c r="J156" s="90" t="str">
        <f>IF(AND(E156=0,G156=0),REPT("X",2),IF(E156=G156,REPT("X",2),IF(E156&gt;G156,"","")))</f>
        <v>XX</v>
      </c>
      <c r="K156" s="64">
        <f>IF(TRIM(D156)="","",IF(TRIM(B156)="","",IF(AND(E156=0,G156=0),REPT("_",15),IF(E156=G156,REPT("? ",5),IF(N(E156)&gt;N(G156),D156,B156)))))</f>
      </c>
      <c r="L156" s="56"/>
      <c r="M156" s="29" t="e">
        <f>VLOOKUP(I156,[0]!cla,2,TRUE)</f>
        <v>#VALUE!</v>
      </c>
      <c r="N156" s="29" t="e">
        <f>VLOOKUP(I156,[0]!cla,3,TRUE)</f>
        <v>#VALUE!</v>
      </c>
      <c r="O156" s="29" t="e">
        <f>VLOOKUP(K156,[0]!cla,2,TRUE)</f>
        <v>#VALUE!</v>
      </c>
      <c r="P156" s="29" t="e">
        <f>VLOOKUP(K156,[0]!cla,3,TRUE)</f>
        <v>#VALUE!</v>
      </c>
      <c r="Q156" s="29" t="b">
        <f>IF(OR(T(E156)="f",T(G156)="f"),TRUE,(ISERROR(P156)))</f>
        <v>1</v>
      </c>
      <c r="R156" s="61">
        <f t="shared" si="29"/>
      </c>
      <c r="V156" s="8"/>
      <c r="W156" s="8"/>
      <c r="X156" s="8"/>
      <c r="Y156" s="8"/>
      <c r="Z156" s="8"/>
    </row>
    <row r="157" spans="1:26" ht="12" customHeight="1">
      <c r="A157" s="156"/>
      <c r="B157" s="54">
        <f>K107</f>
      </c>
      <c r="C157" s="53" t="s">
        <v>111</v>
      </c>
      <c r="D157" s="54">
        <f>K106</f>
      </c>
      <c r="E157" s="320"/>
      <c r="F157" s="14" t="s">
        <v>111</v>
      </c>
      <c r="G157" s="10"/>
      <c r="H157" s="128" t="s">
        <v>96</v>
      </c>
      <c r="I157" s="54">
        <f>IF(TRIM(D157)="",B157,IF(TRIM(B157)="",D157,IF(AND(E157=0,G157=0),REPT("_",15),IF(E157=G157,REPT("? ",5),IF(N(E157)&gt;N(G157),B157,D157)))))</f>
      </c>
      <c r="J157" s="90" t="str">
        <f>IF(AND(E157=0,G157=0),REPT("X",2),IF(E157=G157,REPT("X",2),IF(E157&gt;G157,"","")))</f>
        <v>XX</v>
      </c>
      <c r="K157" s="64">
        <f>IF(TRIM(D157)="","",IF(TRIM(B157)="","",IF(AND(E157=0,G157=0),REPT("_",15),IF(E157=G157,REPT("? ",5),IF(N(E157)&gt;N(G157),D157,B157)))))</f>
      </c>
      <c r="L157" s="56"/>
      <c r="M157" s="29" t="e">
        <f>VLOOKUP(I157,[0]!cla,2,TRUE)</f>
        <v>#VALUE!</v>
      </c>
      <c r="N157" s="29" t="e">
        <f>VLOOKUP(I157,[0]!cla,3,TRUE)</f>
        <v>#VALUE!</v>
      </c>
      <c r="O157" s="29" t="e">
        <f>VLOOKUP(K157,[0]!cla,2,TRUE)</f>
        <v>#VALUE!</v>
      </c>
      <c r="P157" s="29" t="e">
        <f>VLOOKUP(K157,[0]!cla,3,TRUE)</f>
        <v>#VALUE!</v>
      </c>
      <c r="Q157" s="29" t="b">
        <f>IF(OR(T(E157)="f",T(G157)="f"),TRUE,(ISERROR(P157)))</f>
        <v>1</v>
      </c>
      <c r="R157" s="61">
        <f t="shared" si="29"/>
      </c>
      <c r="V157" s="8"/>
      <c r="W157" s="8"/>
      <c r="X157" s="8"/>
      <c r="Y157" s="8"/>
      <c r="Z157" s="8"/>
    </row>
    <row r="158" spans="1:26" ht="12" customHeight="1">
      <c r="A158" s="156"/>
      <c r="B158" s="54">
        <f>K108</f>
      </c>
      <c r="C158" s="53" t="s">
        <v>111</v>
      </c>
      <c r="D158" s="54">
        <f>K109</f>
      </c>
      <c r="E158" s="320"/>
      <c r="F158" s="14" t="s">
        <v>111</v>
      </c>
      <c r="G158" s="10"/>
      <c r="H158" s="128" t="s">
        <v>96</v>
      </c>
      <c r="I158" s="54">
        <f>IF(TRIM(D158)="",B158,IF(TRIM(B158)="",D158,IF(AND(E158=0,G158=0),REPT("_",15),IF(E158=G158,REPT("? ",5),IF(N(E158)&gt;N(G158),B158,D158)))))</f>
      </c>
      <c r="J158" s="90" t="str">
        <f>IF(AND(E158=0,G158=0),REPT("X",2),IF(E158=G158,REPT("X",2),IF(E158&gt;G158,"","")))</f>
        <v>XX</v>
      </c>
      <c r="K158" s="64">
        <f>IF(TRIM(D158)="","",IF(TRIM(B158)="","",IF(AND(E158=0,G158=0),REPT("_",15),IF(E158=G158,REPT("? ",5),IF(N(E158)&gt;N(G158),D158,B158)))))</f>
      </c>
      <c r="L158" s="56"/>
      <c r="M158" s="29" t="e">
        <f>VLOOKUP(I158,[0]!cla,2,TRUE)</f>
        <v>#VALUE!</v>
      </c>
      <c r="N158" s="29" t="e">
        <f>VLOOKUP(I158,[0]!cla,3,TRUE)</f>
        <v>#VALUE!</v>
      </c>
      <c r="O158" s="29" t="e">
        <f>VLOOKUP(K158,[0]!cla,2,TRUE)</f>
        <v>#VALUE!</v>
      </c>
      <c r="P158" s="29" t="e">
        <f>VLOOKUP(K158,[0]!cla,3,TRUE)</f>
        <v>#VALUE!</v>
      </c>
      <c r="Q158" s="29" t="b">
        <f>IF(OR(T(E158)="f",T(G158)="f"),TRUE,(ISERROR(P158)))</f>
        <v>1</v>
      </c>
      <c r="R158" s="61">
        <f t="shared" si="29"/>
      </c>
      <c r="V158" s="8"/>
      <c r="W158" s="8"/>
      <c r="X158" s="8"/>
      <c r="Y158" s="8"/>
      <c r="Z158" s="8"/>
    </row>
    <row r="159" spans="1:26" ht="12" customHeight="1">
      <c r="A159" s="156"/>
      <c r="B159" s="54">
        <f>K110</f>
      </c>
      <c r="C159" s="53" t="s">
        <v>111</v>
      </c>
      <c r="D159" s="54">
        <f>K111</f>
      </c>
      <c r="E159" s="320"/>
      <c r="F159" s="14" t="s">
        <v>111</v>
      </c>
      <c r="G159" s="10"/>
      <c r="H159" s="128" t="s">
        <v>96</v>
      </c>
      <c r="I159" s="54">
        <f>IF(TRIM(D159)="",B159,IF(TRIM(B159)="",D159,IF(AND(E159=0,G159=0),REPT("_",15),IF(E159=G159,REPT("? ",5),IF(N(E159)&gt;N(G159),B159,D159)))))</f>
      </c>
      <c r="J159" s="90" t="str">
        <f>IF(AND(E159=0,G159=0),REPT("X",2),IF(E159=G159,REPT("X",2),IF(E159&gt;G159,"","")))</f>
        <v>XX</v>
      </c>
      <c r="K159" s="64">
        <f>IF(TRIM(D159)="","",IF(TRIM(B159)="","",IF(AND(E159=0,G159=0),REPT("_",15),IF(E159=G159,REPT("? ",5),IF(N(E159)&gt;N(G159),D159,B159)))))</f>
      </c>
      <c r="L159" s="56"/>
      <c r="M159" s="29" t="e">
        <f>VLOOKUP(I159,[0]!cla,2,TRUE)</f>
        <v>#VALUE!</v>
      </c>
      <c r="N159" s="29" t="e">
        <f>VLOOKUP(I159,[0]!cla,3,TRUE)</f>
        <v>#VALUE!</v>
      </c>
      <c r="O159" s="29" t="e">
        <f>VLOOKUP(K159,[0]!cla,2,TRUE)</f>
        <v>#VALUE!</v>
      </c>
      <c r="P159" s="29" t="e">
        <f>VLOOKUP(K159,[0]!cla,3,TRUE)</f>
        <v>#VALUE!</v>
      </c>
      <c r="Q159" s="29" t="b">
        <f>IF(OR(T(E159)="f",T(G159)="f"),TRUE,(ISERROR(P159)))</f>
        <v>1</v>
      </c>
      <c r="R159" s="61">
        <f t="shared" si="29"/>
      </c>
      <c r="V159" s="8"/>
      <c r="W159" s="8"/>
      <c r="X159" s="8"/>
      <c r="Y159" s="8"/>
      <c r="Z159" s="8"/>
    </row>
    <row r="160" spans="1:26" ht="12" customHeight="1" thickBot="1">
      <c r="A160" s="156"/>
      <c r="B160" s="54"/>
      <c r="C160" s="54"/>
      <c r="D160" s="54"/>
      <c r="E160" s="320"/>
      <c r="F160" s="12"/>
      <c r="G160" s="10"/>
      <c r="H160" s="128"/>
      <c r="I160" s="54"/>
      <c r="J160" s="90"/>
      <c r="K160" s="64"/>
      <c r="L160" s="56"/>
      <c r="R160" s="61">
        <f t="shared" si="29"/>
      </c>
      <c r="V160" s="8"/>
      <c r="W160" s="8"/>
      <c r="X160" s="8"/>
      <c r="Y160" s="8"/>
      <c r="Z160" s="8"/>
    </row>
    <row r="161" spans="1:26" ht="12" customHeight="1">
      <c r="A161" s="170"/>
      <c r="B161" s="159" t="s">
        <v>126</v>
      </c>
      <c r="C161" s="52"/>
      <c r="D161" s="52"/>
      <c r="E161" s="320"/>
      <c r="F161" s="13"/>
      <c r="G161" s="10"/>
      <c r="H161" s="131"/>
      <c r="I161" s="52"/>
      <c r="J161" s="89"/>
      <c r="K161" s="63"/>
      <c r="L161" s="56"/>
      <c r="R161" s="61" t="e">
        <f t="shared" si="29"/>
        <v>#VALUE!</v>
      </c>
      <c r="V161" s="8"/>
      <c r="W161" s="8"/>
      <c r="X161" s="8"/>
      <c r="Y161" s="8"/>
      <c r="Z161" s="8"/>
    </row>
    <row r="162" spans="1:26" ht="12" customHeight="1">
      <c r="A162" s="156"/>
      <c r="B162" s="54" t="str">
        <f>I114</f>
        <v>DELAUNAY Yannick 3B402</v>
      </c>
      <c r="C162" s="53" t="s">
        <v>111</v>
      </c>
      <c r="D162" s="54" t="str">
        <f>I115</f>
        <v>GILIS Bruno 3C660</v>
      </c>
      <c r="E162" s="320">
        <v>3</v>
      </c>
      <c r="F162" s="14" t="s">
        <v>111</v>
      </c>
      <c r="G162" s="10">
        <v>1</v>
      </c>
      <c r="H162" s="128" t="s">
        <v>449</v>
      </c>
      <c r="I162" s="54" t="str">
        <f>IF(TRIM(D162)="",B162,IF(TRIM(B162)="",D162,IF(AND(E162=0,G162=0),REPT("_",15),IF(E162=G162,REPT("? ",5),IF(N(E162)&gt;N(G162),B162,D162)))))</f>
        <v>DELAUNAY Yannick 3B402</v>
      </c>
      <c r="J162" s="90">
        <f>IF(AND(E162=0,G162=0),REPT("X",2),IF(E162=G162,REPT("X",2),IF(E162&gt;G162,"","")))</f>
      </c>
      <c r="K162" s="64" t="str">
        <f>IF(TRIM(D162)="","",IF(TRIM(B162)="","",IF(AND(E162=0,G162=0),REPT("_",15),IF(E162=G162,REPT("? ",5),IF(N(E162)&gt;N(G162),D162,B162)))))</f>
        <v>GILIS Bruno 3C660</v>
      </c>
      <c r="L162" s="56"/>
      <c r="M162" s="29">
        <f>VLOOKUP(I162,[0]!cla,2,TRUE)</f>
        <v>402</v>
      </c>
      <c r="N162" s="29">
        <f>VLOOKUP(I162,[0]!cla,3,TRUE)</f>
        <v>8</v>
      </c>
      <c r="O162" s="29">
        <f>VLOOKUP(K162,[0]!cla,2,TRUE)</f>
        <v>660</v>
      </c>
      <c r="P162" s="29">
        <f>VLOOKUP(K162,[0]!cla,3,TRUE)</f>
        <v>9</v>
      </c>
      <c r="Q162" s="29" t="b">
        <f>IF(OR(T(E162)="f",T(G162)="f"),TRUE,(ISERROR(P162)))</f>
        <v>0</v>
      </c>
      <c r="R162" s="61" t="e">
        <f t="shared" si="29"/>
        <v>#VALUE!</v>
      </c>
      <c r="V162" s="8"/>
      <c r="W162" s="8"/>
      <c r="X162" s="8"/>
      <c r="Y162" s="8"/>
      <c r="Z162" s="8"/>
    </row>
    <row r="163" spans="1:26" ht="12" customHeight="1">
      <c r="A163" s="156"/>
      <c r="B163" s="54" t="str">
        <f>I117</f>
        <v>LEFEVRE  Lionel 3B481</v>
      </c>
      <c r="C163" s="53" t="s">
        <v>111</v>
      </c>
      <c r="D163" s="54" t="str">
        <f>I116</f>
        <v>LE BONHOMME Eric 3D805</v>
      </c>
      <c r="E163" s="320">
        <v>3</v>
      </c>
      <c r="F163" s="14" t="s">
        <v>111</v>
      </c>
      <c r="G163" s="10">
        <v>0</v>
      </c>
      <c r="H163" s="128" t="s">
        <v>432</v>
      </c>
      <c r="I163" s="54" t="str">
        <f>IF(TRIM(D163)="",B163,IF(TRIM(B163)="",D163,IF(AND(E163=0,G163=0),REPT("_",15),IF(E163=G163,REPT("? ",5),IF(N(E163)&gt;N(G163),B163,D163)))))</f>
        <v>LEFEVRE  Lionel 3B481</v>
      </c>
      <c r="J163" s="90">
        <f>IF(AND(E163=0,G163=0),REPT("X",2),IF(E163=G163,REPT("X",2),IF(E163&gt;G163,"","")))</f>
      </c>
      <c r="K163" s="64" t="str">
        <f>IF(TRIM(D163)="","",IF(TRIM(B163)="","",IF(AND(E163=0,G163=0),REPT("_",15),IF(E163=G163,REPT("? ",5),IF(N(E163)&gt;N(G163),D163,B163)))))</f>
        <v>LE BONHOMME Eric 3D805</v>
      </c>
      <c r="L163" s="56"/>
      <c r="M163" s="29">
        <f>VLOOKUP(I163,[0]!cla,2,TRUE)</f>
        <v>481</v>
      </c>
      <c r="N163" s="29">
        <f>VLOOKUP(I163,[0]!cla,3,TRUE)</f>
        <v>8</v>
      </c>
      <c r="O163" s="29">
        <f>VLOOKUP(K163,[0]!cla,2,TRUE)</f>
        <v>805</v>
      </c>
      <c r="P163" s="29">
        <f>VLOOKUP(K163,[0]!cla,3,TRUE)</f>
        <v>10</v>
      </c>
      <c r="Q163" s="29" t="b">
        <f>IF(OR(T(E163)="f",T(G163)="f"),TRUE,(ISERROR(P163)))</f>
        <v>0</v>
      </c>
      <c r="R163" s="61" t="e">
        <f t="shared" si="29"/>
        <v>#VALUE!</v>
      </c>
      <c r="V163" s="8"/>
      <c r="W163" s="8"/>
      <c r="X163" s="8"/>
      <c r="Y163" s="8"/>
      <c r="Z163" s="8"/>
    </row>
    <row r="164" spans="1:26" ht="12" customHeight="1">
      <c r="A164" s="156"/>
      <c r="B164" s="54"/>
      <c r="C164" s="54"/>
      <c r="D164" s="54"/>
      <c r="E164" s="320"/>
      <c r="F164" s="12"/>
      <c r="G164" s="10"/>
      <c r="H164" s="128" t="s">
        <v>96</v>
      </c>
      <c r="I164" s="54"/>
      <c r="J164" s="90"/>
      <c r="K164" s="64"/>
      <c r="L164" s="56"/>
      <c r="R164" s="61">
        <f t="shared" si="29"/>
      </c>
      <c r="V164" s="8"/>
      <c r="W164" s="8"/>
      <c r="X164" s="8"/>
      <c r="Y164" s="8"/>
      <c r="Z164" s="8"/>
    </row>
    <row r="165" spans="1:26" ht="12" customHeight="1">
      <c r="A165" s="156"/>
      <c r="B165" s="155" t="s">
        <v>127</v>
      </c>
      <c r="C165" s="54"/>
      <c r="D165" s="54"/>
      <c r="E165" s="320"/>
      <c r="F165" s="12"/>
      <c r="G165" s="10"/>
      <c r="H165" s="128" t="s">
        <v>96</v>
      </c>
      <c r="I165" s="54"/>
      <c r="J165" s="90"/>
      <c r="K165" s="64"/>
      <c r="L165" s="56"/>
      <c r="R165" s="61" t="e">
        <f t="shared" si="29"/>
        <v>#VALUE!</v>
      </c>
      <c r="V165" s="8"/>
      <c r="W165" s="8"/>
      <c r="X165" s="8"/>
      <c r="Y165" s="8"/>
      <c r="Z165" s="8"/>
    </row>
    <row r="166" spans="1:26" ht="12" customHeight="1">
      <c r="A166" s="156"/>
      <c r="B166" s="54" t="str">
        <f>K115</f>
        <v>JAN Gwénaël 3C669</v>
      </c>
      <c r="C166" s="53" t="s">
        <v>111</v>
      </c>
      <c r="D166" s="54" t="str">
        <f>K114</f>
        <v>LE DOUARIN Xavier 4D1948</v>
      </c>
      <c r="E166" s="320">
        <v>3</v>
      </c>
      <c r="F166" s="14" t="s">
        <v>111</v>
      </c>
      <c r="G166" s="10">
        <v>2</v>
      </c>
      <c r="H166" s="128" t="s">
        <v>431</v>
      </c>
      <c r="I166" s="54" t="str">
        <f>IF(TRIM(D166)="",B166,IF(TRIM(B166)="",D166,IF(AND(E166=0,G166=0),REPT("_",15),IF(E166=G166,REPT("? ",5),IF(N(E166)&gt;N(G166),B166,D166)))))</f>
        <v>JAN Gwénaël 3C669</v>
      </c>
      <c r="J166" s="90">
        <f>IF(AND(E166=0,G166=0),REPT("X",2),IF(E166=G166,REPT("X",2),IF(E166&gt;G166,"","")))</f>
      </c>
      <c r="K166" s="64" t="str">
        <f>IF(TRIM(D166)="","",IF(TRIM(B166)="","",IF(AND(E166=0,G166=0),REPT("_",15),IF(E166=G166,REPT("? ",5),IF(N(E166)&gt;N(G166),D166,B166)))))</f>
        <v>LE DOUARIN Xavier 4D1948</v>
      </c>
      <c r="L166" s="56"/>
      <c r="M166" s="29">
        <f>VLOOKUP(I166,[0]!cla,2,TRUE)</f>
        <v>669</v>
      </c>
      <c r="N166" s="29">
        <f>VLOOKUP(I166,[0]!cla,3,TRUE)</f>
        <v>9</v>
      </c>
      <c r="O166" s="29">
        <f>VLOOKUP(K166,[0]!cla,2,TRUE)</f>
        <v>1948</v>
      </c>
      <c r="P166" s="29">
        <f>VLOOKUP(K166,[0]!cla,3,TRUE)</f>
        <v>14</v>
      </c>
      <c r="Q166" s="29" t="b">
        <f>IF(OR(T(E166)="f",T(G166)="f"),TRUE,(ISERROR(P166)))</f>
        <v>0</v>
      </c>
      <c r="R166" s="61" t="e">
        <f t="shared" si="29"/>
        <v>#VALUE!</v>
      </c>
      <c r="V166" s="8"/>
      <c r="W166" s="8"/>
      <c r="X166" s="8"/>
      <c r="Y166" s="8"/>
      <c r="Z166" s="8"/>
    </row>
    <row r="167" spans="1:26" ht="12" customHeight="1">
      <c r="A167" s="156"/>
      <c r="B167" s="54" t="str">
        <f>K116</f>
        <v>BARRAIS Joris 3C638</v>
      </c>
      <c r="C167" s="53" t="s">
        <v>111</v>
      </c>
      <c r="D167" s="54" t="str">
        <f>K117</f>
        <v>CHESNEAU Didier 4C1513</v>
      </c>
      <c r="E167" s="320">
        <v>3</v>
      </c>
      <c r="F167" s="14" t="s">
        <v>111</v>
      </c>
      <c r="G167" s="10">
        <v>0</v>
      </c>
      <c r="H167" s="128" t="s">
        <v>418</v>
      </c>
      <c r="I167" s="54" t="str">
        <f>IF(TRIM(D167)="",B167,IF(TRIM(B167)="",D167,IF(AND(E167=0,G167=0),REPT("_",15),IF(E167=G167,REPT("? ",5),IF(N(E167)&gt;N(G167),B167,D167)))))</f>
        <v>BARRAIS Joris 3C638</v>
      </c>
      <c r="J167" s="90">
        <f>IF(AND(E167=0,G167=0),REPT("X",2),IF(E167=G167,REPT("X",2),IF(E167&gt;G167,"","")))</f>
      </c>
      <c r="K167" s="64" t="str">
        <f>IF(TRIM(D167)="","",IF(TRIM(B167)="","",IF(AND(E167=0,G167=0),REPT("_",15),IF(E167=G167,REPT("? ",5),IF(N(E167)&gt;N(G167),D167,B167)))))</f>
        <v>CHESNEAU Didier 4C1513</v>
      </c>
      <c r="L167" s="56"/>
      <c r="M167" s="29">
        <f>VLOOKUP(I167,[0]!cla,2,TRUE)</f>
        <v>638</v>
      </c>
      <c r="N167" s="29">
        <f>VLOOKUP(I167,[0]!cla,3,TRUE)</f>
        <v>9</v>
      </c>
      <c r="O167" s="29">
        <f>VLOOKUP(K167,[0]!cla,2,TRUE)</f>
        <v>1513</v>
      </c>
      <c r="P167" s="29">
        <f>VLOOKUP(K167,[0]!cla,3,TRUE)</f>
        <v>13</v>
      </c>
      <c r="Q167" s="29" t="b">
        <f>IF(OR(T(E167)="f",T(G167)="f"),TRUE,(ISERROR(P167)))</f>
        <v>0</v>
      </c>
      <c r="R167" s="61" t="e">
        <f t="shared" si="29"/>
        <v>#VALUE!</v>
      </c>
      <c r="V167" s="8"/>
      <c r="W167" s="8"/>
      <c r="X167" s="8"/>
      <c r="Y167" s="8"/>
      <c r="Z167" s="8"/>
    </row>
    <row r="168" spans="1:26" ht="12" customHeight="1">
      <c r="A168" s="156"/>
      <c r="B168" s="54"/>
      <c r="C168" s="54"/>
      <c r="D168" s="54"/>
      <c r="E168" s="320"/>
      <c r="F168" s="12"/>
      <c r="G168" s="10"/>
      <c r="H168" s="128" t="s">
        <v>96</v>
      </c>
      <c r="I168" s="54"/>
      <c r="J168" s="90"/>
      <c r="K168" s="64"/>
      <c r="L168" s="56"/>
      <c r="R168" s="61">
        <f t="shared" si="29"/>
      </c>
      <c r="V168" s="8"/>
      <c r="W168" s="8"/>
      <c r="X168" s="8"/>
      <c r="Y168" s="8"/>
      <c r="Z168" s="8"/>
    </row>
    <row r="169" spans="1:26" ht="12" customHeight="1">
      <c r="A169" s="156"/>
      <c r="B169" s="155" t="s">
        <v>128</v>
      </c>
      <c r="C169" s="54"/>
      <c r="D169" s="54"/>
      <c r="E169" s="320"/>
      <c r="F169" s="12"/>
      <c r="G169" s="10"/>
      <c r="H169" s="128" t="s">
        <v>96</v>
      </c>
      <c r="I169" s="54"/>
      <c r="J169" s="90"/>
      <c r="K169" s="64"/>
      <c r="L169" s="56"/>
      <c r="R169" s="61" t="e">
        <f t="shared" si="29"/>
        <v>#VALUE!</v>
      </c>
      <c r="V169" s="8"/>
      <c r="W169" s="8"/>
      <c r="X169" s="8"/>
      <c r="Y169" s="8"/>
      <c r="Z169" s="8"/>
    </row>
    <row r="170" spans="1:26" ht="12" customHeight="1">
      <c r="A170" s="156"/>
      <c r="B170" s="54" t="str">
        <f>I120</f>
        <v>COMBOT Frédérick 4D1839</v>
      </c>
      <c r="C170" s="53" t="s">
        <v>111</v>
      </c>
      <c r="D170" s="54" t="str">
        <f>I121</f>
        <v>BERNARD Pierre 5C3078</v>
      </c>
      <c r="E170" s="320">
        <v>3</v>
      </c>
      <c r="F170" s="14" t="s">
        <v>111</v>
      </c>
      <c r="G170" s="10">
        <v>1</v>
      </c>
      <c r="H170" s="128" t="s">
        <v>427</v>
      </c>
      <c r="I170" s="54" t="str">
        <f>IF(TRIM(D170)="",B170,IF(TRIM(B170)="",D170,IF(AND(E170=0,G170=0),REPT("_",15),IF(E170=G170,REPT("? ",5),IF(N(E170)&gt;N(G170),B170,D170)))))</f>
        <v>COMBOT Frédérick 4D1839</v>
      </c>
      <c r="J170" s="90">
        <f>IF(AND(E170=0,G170=0),REPT("X",2),IF(E170=G170,REPT("X",2),IF(E170&gt;G170,"","")))</f>
      </c>
      <c r="K170" s="64" t="str">
        <f>IF(TRIM(D170)="","",IF(TRIM(B170)="","",IF(AND(E170=0,G170=0),REPT("_",15),IF(E170=G170,REPT("? ",5),IF(N(E170)&gt;N(G170),D170,B170)))))</f>
        <v>BERNARD Pierre 5C3078</v>
      </c>
      <c r="L170" s="56"/>
      <c r="M170" s="29">
        <f>VLOOKUP(I170,[0]!cla,2,TRUE)</f>
        <v>1839</v>
      </c>
      <c r="N170" s="29">
        <f>VLOOKUP(I170,[0]!cla,3,TRUE)</f>
        <v>14</v>
      </c>
      <c r="O170" s="29">
        <f>VLOOKUP(K170,[0]!cla,2,TRUE)</f>
        <v>3078</v>
      </c>
      <c r="P170" s="29">
        <f>VLOOKUP(K170,[0]!cla,3,TRUE)</f>
        <v>17</v>
      </c>
      <c r="Q170" s="29" t="b">
        <f>IF(OR(T(E170)="f",T(G170)="f"),TRUE,(ISERROR(P170)))</f>
        <v>0</v>
      </c>
      <c r="R170" s="61" t="e">
        <f t="shared" si="29"/>
        <v>#VALUE!</v>
      </c>
      <c r="V170" s="8"/>
      <c r="W170" s="8"/>
      <c r="X170" s="8"/>
      <c r="Y170" s="8"/>
      <c r="Z170" s="8"/>
    </row>
    <row r="171" spans="1:26" ht="12" customHeight="1">
      <c r="A171" s="156"/>
      <c r="B171" s="54" t="str">
        <f>I123</f>
        <v>CALLOCH Philippe 5C3388</v>
      </c>
      <c r="C171" s="53" t="s">
        <v>111</v>
      </c>
      <c r="D171" s="54" t="str">
        <f>I122</f>
        <v>TANGUY Yves 5B2524</v>
      </c>
      <c r="E171" s="320">
        <v>2</v>
      </c>
      <c r="F171" s="14" t="s">
        <v>111</v>
      </c>
      <c r="G171" s="10">
        <v>3</v>
      </c>
      <c r="H171" s="128" t="s">
        <v>430</v>
      </c>
      <c r="I171" s="54" t="str">
        <f>IF(TRIM(D171)="",B171,IF(TRIM(B171)="",D171,IF(AND(E171=0,G171=0),REPT("_",15),IF(E171=G171,REPT("? ",5),IF(N(E171)&gt;N(G171),B171,D171)))))</f>
        <v>TANGUY Yves 5B2524</v>
      </c>
      <c r="J171" s="90">
        <f>IF(AND(E171=0,G171=0),REPT("X",2),IF(E171=G171,REPT("X",2),IF(E171&gt;G171,"","")))</f>
      </c>
      <c r="K171" s="64" t="str">
        <f>IF(TRIM(D171)="","",IF(TRIM(B171)="","",IF(AND(E171=0,G171=0),REPT("_",15),IF(E171=G171,REPT("? ",5),IF(N(E171)&gt;N(G171),D171,B171)))))</f>
        <v>CALLOCH Philippe 5C3388</v>
      </c>
      <c r="L171" s="56"/>
      <c r="M171" s="29">
        <f>VLOOKUP(I171,[0]!cla,2,TRUE)</f>
        <v>2524</v>
      </c>
      <c r="N171" s="29">
        <f>VLOOKUP(I171,[0]!cla,3,TRUE)</f>
        <v>16</v>
      </c>
      <c r="O171" s="29">
        <f>VLOOKUP(K171,[0]!cla,2,TRUE)</f>
        <v>3388</v>
      </c>
      <c r="P171" s="29">
        <f>VLOOKUP(K171,[0]!cla,3,TRUE)</f>
        <v>17</v>
      </c>
      <c r="Q171" s="29" t="b">
        <f>IF(OR(T(E171)="f",T(G171)="f"),TRUE,(ISERROR(P171)))</f>
        <v>0</v>
      </c>
      <c r="R171" s="61" t="e">
        <f t="shared" si="29"/>
        <v>#VALUE!</v>
      </c>
      <c r="V171" s="8"/>
      <c r="W171" s="8"/>
      <c r="X171" s="8"/>
      <c r="Y171" s="8"/>
      <c r="Z171" s="8"/>
    </row>
    <row r="172" spans="1:26" ht="12" customHeight="1">
      <c r="A172" s="156"/>
      <c r="B172" s="54"/>
      <c r="C172" s="54"/>
      <c r="D172" s="54"/>
      <c r="E172" s="320"/>
      <c r="F172" s="12"/>
      <c r="G172" s="10"/>
      <c r="H172" s="128" t="s">
        <v>96</v>
      </c>
      <c r="I172" s="54"/>
      <c r="J172" s="90"/>
      <c r="K172" s="64"/>
      <c r="L172" s="56"/>
      <c r="R172" s="61">
        <f t="shared" si="29"/>
      </c>
      <c r="V172" s="8"/>
      <c r="W172" s="8"/>
      <c r="X172" s="8"/>
      <c r="Y172" s="8"/>
      <c r="Z172" s="8"/>
    </row>
    <row r="173" spans="1:26" ht="12" customHeight="1">
      <c r="A173" s="156"/>
      <c r="B173" s="155" t="s">
        <v>129</v>
      </c>
      <c r="C173" s="54"/>
      <c r="D173" s="54"/>
      <c r="E173" s="320"/>
      <c r="F173" s="12"/>
      <c r="G173" s="10"/>
      <c r="H173" s="128" t="s">
        <v>96</v>
      </c>
      <c r="I173" s="54"/>
      <c r="J173" s="90"/>
      <c r="K173" s="64"/>
      <c r="L173" s="56"/>
      <c r="R173" s="61" t="e">
        <f t="shared" si="29"/>
        <v>#VALUE!</v>
      </c>
      <c r="V173" s="8"/>
      <c r="W173" s="8"/>
      <c r="X173" s="8"/>
      <c r="Y173" s="8"/>
      <c r="Z173" s="8"/>
    </row>
    <row r="174" spans="1:26" ht="12" customHeight="1">
      <c r="A174" s="156"/>
      <c r="B174" s="54" t="str">
        <f>K121</f>
        <v>ONBASIOGLU Gilles 5B2541</v>
      </c>
      <c r="C174" s="53" t="s">
        <v>111</v>
      </c>
      <c r="D174" s="54" t="str">
        <f>K120</f>
        <v>BONTEMPS Christophe NC4800</v>
      </c>
      <c r="E174" s="320">
        <v>3</v>
      </c>
      <c r="F174" s="14" t="s">
        <v>111</v>
      </c>
      <c r="G174" s="10">
        <v>0</v>
      </c>
      <c r="H174" s="128" t="s">
        <v>429</v>
      </c>
      <c r="I174" s="54" t="str">
        <f>IF(TRIM(D174)="",B174,IF(TRIM(B174)="",D174,IF(AND(E174=0,G174=0),REPT("_",15),IF(E174=G174,REPT("? ",5),IF(N(E174)&gt;N(G174),B174,D174)))))</f>
        <v>ONBASIOGLU Gilles 5B2541</v>
      </c>
      <c r="J174" s="90">
        <f>IF(AND(E174=0,G174=0),REPT("X",2),IF(E174=G174,REPT("X",2),IF(E174&gt;G174,"","")))</f>
      </c>
      <c r="K174" s="64" t="str">
        <f>IF(TRIM(D174)="","",IF(TRIM(B174)="","",IF(AND(E174=0,G174=0),REPT("_",15),IF(E174=G174,REPT("? ",5),IF(N(E174)&gt;N(G174),D174,B174)))))</f>
        <v>BONTEMPS Christophe NC4800</v>
      </c>
      <c r="L174" s="56"/>
      <c r="M174" s="29">
        <f>VLOOKUP(I174,[0]!cla,2,TRUE)</f>
        <v>2541</v>
      </c>
      <c r="N174" s="29">
        <f>VLOOKUP(I174,[0]!cla,3,TRUE)</f>
        <v>16</v>
      </c>
      <c r="O174" s="29">
        <f>VLOOKUP(K174,[0]!cla,2,TRUE)</f>
        <v>4800</v>
      </c>
      <c r="P174" s="29">
        <f>VLOOKUP(K174,[0]!cla,3,TRUE)</f>
        <v>18</v>
      </c>
      <c r="Q174" s="29" t="b">
        <f>IF(OR(T(E174)="f",T(G174)="f"),TRUE,(ISERROR(P174)))</f>
        <v>0</v>
      </c>
      <c r="R174" s="61" t="e">
        <f t="shared" si="29"/>
        <v>#VALUE!</v>
      </c>
      <c r="V174" s="8"/>
      <c r="W174" s="8"/>
      <c r="X174" s="8"/>
      <c r="Y174" s="8"/>
      <c r="Z174" s="8"/>
    </row>
    <row r="175" spans="1:26" ht="12" customHeight="1">
      <c r="A175" s="156"/>
      <c r="B175" s="54" t="str">
        <f>K122</f>
        <v>CABARET Laurent 5C3199</v>
      </c>
      <c r="C175" s="53" t="s">
        <v>111</v>
      </c>
      <c r="D175" s="54" t="str">
        <f>K123</f>
        <v>VERCHERE Dominique 5A1996</v>
      </c>
      <c r="E175" s="320">
        <v>3</v>
      </c>
      <c r="F175" s="14" t="s">
        <v>111</v>
      </c>
      <c r="G175" s="10">
        <v>2</v>
      </c>
      <c r="H175" s="128" t="s">
        <v>433</v>
      </c>
      <c r="I175" s="54" t="str">
        <f>IF(TRIM(D175)="",B175,IF(TRIM(B175)="",D175,IF(AND(E175=0,G175=0),REPT("_",15),IF(E175=G175,REPT("? ",5),IF(N(E175)&gt;N(G175),B175,D175)))))</f>
        <v>CABARET Laurent 5C3199</v>
      </c>
      <c r="J175" s="90">
        <f>IF(AND(E175=0,G175=0),REPT("X",2),IF(E175=G175,REPT("X",2),IF(E175&gt;G175,"","")))</f>
      </c>
      <c r="K175" s="64" t="str">
        <f>IF(TRIM(D175)="","",IF(TRIM(B175)="","",IF(AND(E175=0,G175=0),REPT("_",15),IF(E175=G175,REPT("? ",5),IF(N(E175)&gt;N(G175),D175,B175)))))</f>
        <v>VERCHERE Dominique 5A1996</v>
      </c>
      <c r="L175" s="56"/>
      <c r="M175" s="29">
        <f>VLOOKUP(I175,[0]!cla,2,TRUE)</f>
        <v>3199</v>
      </c>
      <c r="N175" s="29">
        <f>VLOOKUP(I175,[0]!cla,3,TRUE)</f>
        <v>17</v>
      </c>
      <c r="O175" s="29">
        <f>VLOOKUP(K175,[0]!cla,2,TRUE)</f>
        <v>1996</v>
      </c>
      <c r="P175" s="29">
        <f>VLOOKUP(K175,[0]!cla,3,TRUE)</f>
        <v>15</v>
      </c>
      <c r="Q175" s="29" t="b">
        <f>IF(OR(T(E175)="f",T(G175)="f"),TRUE,(ISERROR(P175)))</f>
        <v>0</v>
      </c>
      <c r="R175" s="61" t="e">
        <f t="shared" si="29"/>
        <v>#VALUE!</v>
      </c>
      <c r="V175" s="8"/>
      <c r="W175" s="8"/>
      <c r="X175" s="8"/>
      <c r="Y175" s="8"/>
      <c r="Z175" s="8"/>
    </row>
    <row r="176" spans="1:26" ht="12" customHeight="1">
      <c r="A176" s="156"/>
      <c r="B176" s="54"/>
      <c r="C176" s="54"/>
      <c r="D176" s="54"/>
      <c r="E176" s="320"/>
      <c r="F176" s="12"/>
      <c r="G176" s="10"/>
      <c r="H176" s="128" t="s">
        <v>96</v>
      </c>
      <c r="I176" s="54"/>
      <c r="J176" s="90"/>
      <c r="K176" s="64"/>
      <c r="L176" s="56"/>
      <c r="R176" s="61">
        <f t="shared" si="29"/>
      </c>
      <c r="V176" s="8"/>
      <c r="W176" s="8"/>
      <c r="X176" s="8"/>
      <c r="Y176" s="8"/>
      <c r="Z176" s="8"/>
    </row>
    <row r="177" spans="1:26" ht="12" customHeight="1">
      <c r="A177" s="156"/>
      <c r="B177" s="155" t="s">
        <v>130</v>
      </c>
      <c r="C177" s="54"/>
      <c r="D177" s="54"/>
      <c r="E177" s="320"/>
      <c r="F177" s="12"/>
      <c r="G177" s="10"/>
      <c r="H177" s="128" t="s">
        <v>96</v>
      </c>
      <c r="I177" s="54"/>
      <c r="J177" s="90"/>
      <c r="K177" s="64"/>
      <c r="L177" s="56"/>
      <c r="R177" s="61" t="e">
        <f t="shared" si="29"/>
        <v>#VALUE!</v>
      </c>
      <c r="V177" s="8"/>
      <c r="W177" s="8"/>
      <c r="X177" s="8"/>
      <c r="Y177" s="8"/>
      <c r="Z177" s="8"/>
    </row>
    <row r="178" spans="1:26" ht="12" customHeight="1">
      <c r="A178" s="156"/>
      <c r="B178" s="54">
        <f>I126</f>
      </c>
      <c r="C178" s="53" t="s">
        <v>111</v>
      </c>
      <c r="D178" s="54">
        <f>I127</f>
      </c>
      <c r="E178" s="320"/>
      <c r="F178" s="14" t="s">
        <v>111</v>
      </c>
      <c r="G178" s="10"/>
      <c r="H178" s="128" t="s">
        <v>96</v>
      </c>
      <c r="I178" s="54">
        <f>IF(TRIM(D178)="",B178,IF(TRIM(B178)="",D178,IF(AND(E178=0,G178=0),REPT("_",15),IF(E178=G178,REPT("? ",5),IF(N(E178)&gt;N(G178),B178,D178)))))</f>
      </c>
      <c r="J178" s="90" t="str">
        <f>IF(AND(E178=0,G178=0),REPT("X",2),IF(E178=G178,REPT("X",2),IF(E178&gt;G178,"","")))</f>
        <v>XX</v>
      </c>
      <c r="K178" s="64">
        <f>IF(TRIM(D178)="","",IF(TRIM(B178)="","",IF(AND(E178=0,G178=0),REPT("_",15),IF(E178=G178,REPT("? ",5),IF(N(E178)&gt;N(G178),D178,B178)))))</f>
      </c>
      <c r="L178" s="56"/>
      <c r="M178" s="29" t="e">
        <f>VLOOKUP(I178,[0]!cla,2,TRUE)</f>
        <v>#VALUE!</v>
      </c>
      <c r="N178" s="29" t="e">
        <f>VLOOKUP(I178,[0]!cla,3,TRUE)</f>
        <v>#VALUE!</v>
      </c>
      <c r="O178" s="29" t="e">
        <f>VLOOKUP(K178,[0]!cla,2,TRUE)</f>
        <v>#VALUE!</v>
      </c>
      <c r="P178" s="29" t="e">
        <f>VLOOKUP(K178,[0]!cla,3,TRUE)</f>
        <v>#VALUE!</v>
      </c>
      <c r="Q178" s="29" t="b">
        <f>IF(OR(T(E178)="f",T(G178)="f"),TRUE,(ISERROR(P178)))</f>
        <v>1</v>
      </c>
      <c r="R178" s="61">
        <f t="shared" si="29"/>
      </c>
      <c r="V178" s="8"/>
      <c r="W178" s="8"/>
      <c r="X178" s="8"/>
      <c r="Y178" s="8"/>
      <c r="Z178" s="8"/>
    </row>
    <row r="179" spans="1:26" ht="12" customHeight="1">
      <c r="A179" s="156"/>
      <c r="B179" s="54">
        <f>I129</f>
      </c>
      <c r="C179" s="53" t="s">
        <v>111</v>
      </c>
      <c r="D179" s="54">
        <f>I128</f>
      </c>
      <c r="E179" s="320"/>
      <c r="F179" s="14" t="s">
        <v>111</v>
      </c>
      <c r="G179" s="10"/>
      <c r="H179" s="128" t="s">
        <v>96</v>
      </c>
      <c r="I179" s="54">
        <f>IF(TRIM(D179)="",B179,IF(TRIM(B179)="",D179,IF(AND(E179=0,G179=0),REPT("_",15),IF(E179=G179,REPT("? ",5),IF(N(E179)&gt;N(G179),B179,D179)))))</f>
      </c>
      <c r="J179" s="90" t="str">
        <f>IF(AND(E179=0,G179=0),REPT("X",2),IF(E179=G179,REPT("X",2),IF(E179&gt;G179,"","")))</f>
        <v>XX</v>
      </c>
      <c r="K179" s="64">
        <f>IF(TRIM(D179)="","",IF(TRIM(B179)="","",IF(AND(E179=0,G179=0),REPT("_",15),IF(E179=G179,REPT("? ",5),IF(N(E179)&gt;N(G179),D179,B179)))))</f>
      </c>
      <c r="L179" s="56"/>
      <c r="M179" s="29" t="e">
        <f>VLOOKUP(I179,[0]!cla,2,TRUE)</f>
        <v>#VALUE!</v>
      </c>
      <c r="N179" s="29" t="e">
        <f>VLOOKUP(I179,[0]!cla,3,TRUE)</f>
        <v>#VALUE!</v>
      </c>
      <c r="O179" s="29" t="e">
        <f>VLOOKUP(K179,[0]!cla,2,TRUE)</f>
        <v>#VALUE!</v>
      </c>
      <c r="P179" s="29" t="e">
        <f>VLOOKUP(K179,[0]!cla,3,TRUE)</f>
        <v>#VALUE!</v>
      </c>
      <c r="Q179" s="29" t="b">
        <f>IF(OR(T(E179)="f",T(G179)="f"),TRUE,(ISERROR(P179)))</f>
        <v>1</v>
      </c>
      <c r="R179" s="61">
        <f t="shared" si="29"/>
      </c>
      <c r="V179" s="8"/>
      <c r="W179" s="8"/>
      <c r="X179" s="8"/>
      <c r="Y179" s="8"/>
      <c r="Z179" s="8"/>
    </row>
    <row r="180" spans="1:26" ht="12" customHeight="1">
      <c r="A180" s="156"/>
      <c r="B180" s="54"/>
      <c r="C180" s="54"/>
      <c r="D180" s="54"/>
      <c r="E180" s="320"/>
      <c r="F180" s="12"/>
      <c r="G180" s="10"/>
      <c r="H180" s="128" t="s">
        <v>96</v>
      </c>
      <c r="I180" s="54"/>
      <c r="J180" s="90"/>
      <c r="K180" s="64"/>
      <c r="L180" s="56"/>
      <c r="R180" s="61">
        <f t="shared" si="29"/>
      </c>
      <c r="V180" s="8"/>
      <c r="W180" s="8"/>
      <c r="X180" s="8"/>
      <c r="Y180" s="8"/>
      <c r="Z180" s="8"/>
    </row>
    <row r="181" spans="1:26" ht="12" customHeight="1">
      <c r="A181" s="156"/>
      <c r="B181" s="155" t="s">
        <v>131</v>
      </c>
      <c r="C181" s="54"/>
      <c r="D181" s="54"/>
      <c r="E181" s="320"/>
      <c r="F181" s="12"/>
      <c r="G181" s="10"/>
      <c r="H181" s="128" t="s">
        <v>96</v>
      </c>
      <c r="I181" s="54"/>
      <c r="J181" s="90"/>
      <c r="K181" s="64"/>
      <c r="L181" s="56"/>
      <c r="R181" s="61" t="e">
        <f t="shared" si="29"/>
        <v>#VALUE!</v>
      </c>
      <c r="V181" s="8"/>
      <c r="W181" s="8"/>
      <c r="X181" s="8"/>
      <c r="Y181" s="8"/>
      <c r="Z181" s="8"/>
    </row>
    <row r="182" spans="1:26" ht="12" customHeight="1">
      <c r="A182" s="156"/>
      <c r="B182" s="54">
        <f>K127</f>
      </c>
      <c r="C182" s="53" t="s">
        <v>111</v>
      </c>
      <c r="D182" s="54">
        <f>K126</f>
      </c>
      <c r="E182" s="10"/>
      <c r="F182" s="14" t="s">
        <v>111</v>
      </c>
      <c r="G182" s="10"/>
      <c r="H182" s="128" t="s">
        <v>96</v>
      </c>
      <c r="I182" s="54">
        <f>IF(TRIM(D182)="",B182,IF(TRIM(B182)="",D182,IF(AND(E182=0,G182=0),REPT("_",15),IF(E182=G182,REPT("? ",5),IF(N(E182)&gt;N(G182),B182,D182)))))</f>
      </c>
      <c r="J182" s="90" t="str">
        <f>IF(AND(E182=0,G182=0),REPT("X",2),IF(E182=G182,REPT("X",2),IF(E182&gt;G182,"","")))</f>
        <v>XX</v>
      </c>
      <c r="K182" s="64">
        <f>IF(TRIM(D182)="","",IF(TRIM(B182)="","",IF(AND(E182=0,G182=0),REPT("_",15),IF(E182=G182,REPT("? ",5),IF(N(E182)&gt;N(G182),D182,B182)))))</f>
      </c>
      <c r="L182" s="56"/>
      <c r="M182" s="29" t="e">
        <f>VLOOKUP(I182,[0]!cla,2,TRUE)</f>
        <v>#VALUE!</v>
      </c>
      <c r="N182" s="29" t="e">
        <f>VLOOKUP(I182,[0]!cla,3,TRUE)</f>
        <v>#VALUE!</v>
      </c>
      <c r="O182" s="29" t="e">
        <f>VLOOKUP(K182,[0]!cla,2,TRUE)</f>
        <v>#VALUE!</v>
      </c>
      <c r="P182" s="29" t="e">
        <f>VLOOKUP(K182,[0]!cla,3,TRUE)</f>
        <v>#VALUE!</v>
      </c>
      <c r="Q182" s="29" t="b">
        <f>IF(OR(T(E182)="f",T(G182)="f"),TRUE,(ISERROR(P182)))</f>
        <v>1</v>
      </c>
      <c r="R182" s="61">
        <f t="shared" si="29"/>
      </c>
      <c r="V182" s="8"/>
      <c r="W182" s="8"/>
      <c r="X182" s="8"/>
      <c r="Y182" s="8"/>
      <c r="Z182" s="8"/>
    </row>
    <row r="183" spans="1:26" ht="12" customHeight="1">
      <c r="A183" s="156"/>
      <c r="B183" s="54">
        <f>K128</f>
      </c>
      <c r="C183" s="53" t="s">
        <v>111</v>
      </c>
      <c r="D183" s="54">
        <f>K129</f>
      </c>
      <c r="E183" s="10"/>
      <c r="F183" s="14" t="s">
        <v>111</v>
      </c>
      <c r="G183" s="10"/>
      <c r="H183" s="128" t="s">
        <v>96</v>
      </c>
      <c r="I183" s="54">
        <f>IF(TRIM(D183)="",B183,IF(TRIM(B183)="",D183,IF(AND(E183=0,G183=0),REPT("_",15),IF(E183=G183,REPT("? ",5),IF(N(E183)&gt;N(G183),B183,D183)))))</f>
      </c>
      <c r="J183" s="90" t="str">
        <f>IF(AND(E183=0,G183=0),REPT("X",2),IF(E183=G183,REPT("X",2),IF(E183&gt;G183,"","")))</f>
        <v>XX</v>
      </c>
      <c r="K183" s="64">
        <f>IF(TRIM(D183)="","",IF(TRIM(B183)="","",IF(AND(E183=0,G183=0),REPT("_",15),IF(E183=G183,REPT("? ",5),IF(N(E183)&gt;N(G183),D183,B183)))))</f>
      </c>
      <c r="L183" s="56"/>
      <c r="M183" s="29" t="e">
        <f>VLOOKUP(I183,[0]!cla,2,TRUE)</f>
        <v>#VALUE!</v>
      </c>
      <c r="N183" s="29" t="e">
        <f>VLOOKUP(I183,[0]!cla,3,TRUE)</f>
        <v>#VALUE!</v>
      </c>
      <c r="O183" s="29" t="e">
        <f>VLOOKUP(K183,[0]!cla,2,TRUE)</f>
        <v>#VALUE!</v>
      </c>
      <c r="P183" s="29" t="e">
        <f>VLOOKUP(K183,[0]!cla,3,TRUE)</f>
        <v>#VALUE!</v>
      </c>
      <c r="Q183" s="29" t="b">
        <f>IF(OR(T(E183)="f",T(G183)="f"),TRUE,(ISERROR(P183)))</f>
        <v>1</v>
      </c>
      <c r="R183" s="61">
        <f t="shared" si="29"/>
      </c>
      <c r="V183" s="8"/>
      <c r="W183" s="8"/>
      <c r="X183" s="8"/>
      <c r="Y183" s="8"/>
      <c r="Z183" s="8"/>
    </row>
    <row r="184" spans="1:26" ht="12" customHeight="1">
      <c r="A184" s="156"/>
      <c r="B184" s="54"/>
      <c r="C184" s="54"/>
      <c r="D184" s="54"/>
      <c r="E184" s="10"/>
      <c r="F184" s="12"/>
      <c r="G184" s="10"/>
      <c r="H184" s="128" t="s">
        <v>96</v>
      </c>
      <c r="I184" s="54"/>
      <c r="J184" s="90"/>
      <c r="K184" s="64"/>
      <c r="L184" s="56"/>
      <c r="R184" s="61">
        <f t="shared" si="29"/>
      </c>
      <c r="V184" s="8"/>
      <c r="W184" s="8"/>
      <c r="X184" s="8"/>
      <c r="Y184" s="8"/>
      <c r="Z184" s="8"/>
    </row>
    <row r="185" spans="1:26" ht="12" customHeight="1">
      <c r="A185" s="156"/>
      <c r="B185" s="155" t="s">
        <v>132</v>
      </c>
      <c r="C185" s="54"/>
      <c r="D185" s="54"/>
      <c r="E185" s="10"/>
      <c r="F185" s="12"/>
      <c r="G185" s="10"/>
      <c r="H185" s="128" t="s">
        <v>96</v>
      </c>
      <c r="I185" s="54"/>
      <c r="J185" s="90"/>
      <c r="K185" s="64"/>
      <c r="L185" s="56"/>
      <c r="R185" s="61" t="e">
        <f t="shared" si="29"/>
        <v>#VALUE!</v>
      </c>
      <c r="V185" s="8"/>
      <c r="W185" s="8"/>
      <c r="X185" s="8"/>
      <c r="Y185" s="8"/>
      <c r="Z185" s="8"/>
    </row>
    <row r="186" spans="1:26" ht="12" customHeight="1">
      <c r="A186" s="156"/>
      <c r="B186" s="54">
        <f>I132</f>
      </c>
      <c r="C186" s="53" t="s">
        <v>111</v>
      </c>
      <c r="D186" s="54">
        <f>I133</f>
      </c>
      <c r="E186" s="10"/>
      <c r="F186" s="14" t="s">
        <v>111</v>
      </c>
      <c r="G186" s="10"/>
      <c r="H186" s="128" t="s">
        <v>96</v>
      </c>
      <c r="I186" s="54">
        <f>IF(TRIM(D186)="",B186,IF(TRIM(B186)="",D186,IF(AND(E186=0,G186=0),REPT("_",15),IF(E186=G186,REPT("? ",5),IF(N(E186)&gt;N(G186),B186,D186)))))</f>
      </c>
      <c r="J186" s="90" t="str">
        <f>IF(AND(E186=0,G186=0),REPT("X",2),IF(E186=G186,REPT("X",2),IF(E186&gt;G186,"","")))</f>
        <v>XX</v>
      </c>
      <c r="K186" s="64">
        <f>IF(TRIM(D186)="","",IF(TRIM(B186)="","",IF(AND(E186=0,G186=0),REPT("_",15),IF(E186=G186,REPT("? ",5),IF(N(E186)&gt;N(G186),D186,B186)))))</f>
      </c>
      <c r="L186" s="56"/>
      <c r="M186" s="29" t="e">
        <f>VLOOKUP(I186,[0]!cla,2,TRUE)</f>
        <v>#VALUE!</v>
      </c>
      <c r="N186" s="29" t="e">
        <f>VLOOKUP(I186,[0]!cla,3,TRUE)</f>
        <v>#VALUE!</v>
      </c>
      <c r="O186" s="29" t="e">
        <f>VLOOKUP(K186,[0]!cla,2,TRUE)</f>
        <v>#VALUE!</v>
      </c>
      <c r="P186" s="29" t="e">
        <f>VLOOKUP(K186,[0]!cla,3,TRUE)</f>
        <v>#VALUE!</v>
      </c>
      <c r="Q186" s="29" t="b">
        <f>IF(OR(T(E186)="f",T(G186)="f"),TRUE,(ISERROR(P186)))</f>
        <v>1</v>
      </c>
      <c r="R186" s="61">
        <f t="shared" si="29"/>
      </c>
      <c r="V186" s="8"/>
      <c r="W186" s="8"/>
      <c r="X186" s="8"/>
      <c r="Y186" s="8"/>
      <c r="Z186" s="8"/>
    </row>
    <row r="187" spans="1:26" ht="12" customHeight="1">
      <c r="A187" s="156"/>
      <c r="B187" s="54">
        <f>I135</f>
      </c>
      <c r="C187" s="53" t="s">
        <v>111</v>
      </c>
      <c r="D187" s="54">
        <f>I134</f>
      </c>
      <c r="E187" s="10"/>
      <c r="F187" s="14" t="s">
        <v>111</v>
      </c>
      <c r="G187" s="10"/>
      <c r="H187" s="128" t="s">
        <v>96</v>
      </c>
      <c r="I187" s="54">
        <f>IF(TRIM(D187)="",B187,IF(TRIM(B187)="",D187,IF(AND(E187=0,G187=0),REPT("_",15),IF(E187=G187,REPT("? ",5),IF(N(E187)&gt;N(G187),B187,D187)))))</f>
      </c>
      <c r="J187" s="90" t="str">
        <f>IF(AND(E187=0,G187=0),REPT("X",2),IF(E187=G187,REPT("X",2),IF(E187&gt;G187,"","")))</f>
        <v>XX</v>
      </c>
      <c r="K187" s="64">
        <f>IF(TRIM(D187)="","",IF(TRIM(B187)="","",IF(AND(E187=0,G187=0),REPT("_",15),IF(E187=G187,REPT("? ",5),IF(N(E187)&gt;N(G187),D187,B187)))))</f>
      </c>
      <c r="L187" s="56"/>
      <c r="M187" s="29" t="e">
        <f>VLOOKUP(I187,[0]!cla,2,TRUE)</f>
        <v>#VALUE!</v>
      </c>
      <c r="N187" s="29" t="e">
        <f>VLOOKUP(I187,[0]!cla,3,TRUE)</f>
        <v>#VALUE!</v>
      </c>
      <c r="O187" s="29" t="e">
        <f>VLOOKUP(K187,[0]!cla,2,TRUE)</f>
        <v>#VALUE!</v>
      </c>
      <c r="P187" s="29" t="e">
        <f>VLOOKUP(K187,[0]!cla,3,TRUE)</f>
        <v>#VALUE!</v>
      </c>
      <c r="Q187" s="29" t="b">
        <f>IF(OR(T(E187)="f",T(G187)="f"),TRUE,(ISERROR(P187)))</f>
        <v>1</v>
      </c>
      <c r="R187" s="61">
        <f t="shared" si="29"/>
      </c>
      <c r="V187" s="8"/>
      <c r="W187" s="8"/>
      <c r="X187" s="8"/>
      <c r="Y187" s="8"/>
      <c r="Z187" s="8"/>
    </row>
    <row r="188" spans="1:26" ht="12" customHeight="1">
      <c r="A188" s="156"/>
      <c r="B188" s="54"/>
      <c r="C188" s="54"/>
      <c r="D188" s="54"/>
      <c r="E188" s="10"/>
      <c r="F188" s="12"/>
      <c r="G188" s="10"/>
      <c r="H188" s="128" t="s">
        <v>96</v>
      </c>
      <c r="I188" s="54"/>
      <c r="J188" s="90"/>
      <c r="K188" s="64"/>
      <c r="L188" s="56"/>
      <c r="R188" s="61">
        <f t="shared" si="29"/>
      </c>
      <c r="V188" s="8"/>
      <c r="W188" s="8"/>
      <c r="X188" s="8"/>
      <c r="Y188" s="8"/>
      <c r="Z188" s="8"/>
    </row>
    <row r="189" spans="1:26" ht="12" customHeight="1">
      <c r="A189" s="156"/>
      <c r="B189" s="155" t="s">
        <v>133</v>
      </c>
      <c r="C189" s="54"/>
      <c r="D189" s="54"/>
      <c r="E189" s="10"/>
      <c r="F189" s="12"/>
      <c r="G189" s="10"/>
      <c r="H189" s="128" t="s">
        <v>96</v>
      </c>
      <c r="I189" s="54"/>
      <c r="J189" s="90"/>
      <c r="K189" s="64"/>
      <c r="L189" s="56"/>
      <c r="R189" s="61" t="e">
        <f t="shared" si="29"/>
        <v>#VALUE!</v>
      </c>
      <c r="V189" s="8"/>
      <c r="W189" s="8"/>
      <c r="X189" s="8"/>
      <c r="Y189" s="8"/>
      <c r="Z189" s="8"/>
    </row>
    <row r="190" spans="1:26" ht="12" customHeight="1">
      <c r="A190" s="156"/>
      <c r="B190" s="54">
        <f>K133</f>
      </c>
      <c r="C190" s="53" t="s">
        <v>111</v>
      </c>
      <c r="D190" s="54">
        <f>K132</f>
      </c>
      <c r="E190" s="10"/>
      <c r="F190" s="14" t="s">
        <v>111</v>
      </c>
      <c r="G190" s="10"/>
      <c r="H190" s="128" t="s">
        <v>96</v>
      </c>
      <c r="I190" s="54">
        <f>IF(TRIM(D190)="",B190,IF(TRIM(B190)="",D190,IF(AND(E190=0,G190=0),REPT("_",15),IF(E190=G190,REPT("? ",5),IF(N(E190)&gt;N(G190),B190,D190)))))</f>
      </c>
      <c r="J190" s="90" t="str">
        <f>IF(AND(E190=0,G190=0),REPT("X",2),IF(E190=G190,REPT("X",2),IF(E190&gt;G190,"","")))</f>
        <v>XX</v>
      </c>
      <c r="K190" s="64">
        <f>IF(TRIM(D190)="","",IF(TRIM(B190)="","",IF(AND(E190=0,G190=0),REPT("_",15),IF(E190=G190,REPT("? ",5),IF(N(E190)&gt;N(G190),D190,B190)))))</f>
      </c>
      <c r="L190" s="56"/>
      <c r="M190" s="29" t="e">
        <f>VLOOKUP(I190,[0]!cla,2,TRUE)</f>
        <v>#VALUE!</v>
      </c>
      <c r="N190" s="29" t="e">
        <f>VLOOKUP(I190,[0]!cla,3,TRUE)</f>
        <v>#VALUE!</v>
      </c>
      <c r="O190" s="29" t="e">
        <f>VLOOKUP(K190,[0]!cla,2,TRUE)</f>
        <v>#VALUE!</v>
      </c>
      <c r="P190" s="29" t="e">
        <f>VLOOKUP(K190,[0]!cla,3,TRUE)</f>
        <v>#VALUE!</v>
      </c>
      <c r="Q190" s="29" t="b">
        <f>IF(OR(T(E190)="f",T(G190)="f"),TRUE,(ISERROR(P190)))</f>
        <v>1</v>
      </c>
      <c r="R190" s="61">
        <f t="shared" si="29"/>
      </c>
      <c r="V190" s="8"/>
      <c r="W190" s="8"/>
      <c r="X190" s="8"/>
      <c r="Y190" s="8"/>
      <c r="Z190" s="8"/>
    </row>
    <row r="191" spans="1:26" ht="12" customHeight="1">
      <c r="A191" s="156"/>
      <c r="B191" s="54">
        <f>K134</f>
      </c>
      <c r="C191" s="53" t="s">
        <v>111</v>
      </c>
      <c r="D191" s="54">
        <f>K135</f>
      </c>
      <c r="E191" s="10"/>
      <c r="F191" s="14" t="s">
        <v>111</v>
      </c>
      <c r="G191" s="10"/>
      <c r="H191" s="128" t="s">
        <v>96</v>
      </c>
      <c r="I191" s="54">
        <f>IF(TRIM(D191)="",B191,IF(TRIM(B191)="",D191,IF(AND(E191=0,G191=0),REPT("_",15),IF(E191=G191,REPT("? ",5),IF(N(E191)&gt;N(G191),B191,D191)))))</f>
      </c>
      <c r="J191" s="90" t="str">
        <f>IF(AND(E191=0,G191=0),REPT("X",2),IF(E191=G191,REPT("X",2),IF(E191&gt;G191,"","")))</f>
        <v>XX</v>
      </c>
      <c r="K191" s="64">
        <f>IF(TRIM(D191)="","",IF(TRIM(B191)="","",IF(AND(E191=0,G191=0),REPT("_",15),IF(E191=G191,REPT("? ",5),IF(N(E191)&gt;N(G191),D191,B191)))))</f>
      </c>
      <c r="L191" s="56"/>
      <c r="M191" s="29" t="e">
        <f>VLOOKUP(I191,[0]!cla,2,TRUE)</f>
        <v>#VALUE!</v>
      </c>
      <c r="N191" s="29" t="e">
        <f>VLOOKUP(I191,[0]!cla,3,TRUE)</f>
        <v>#VALUE!</v>
      </c>
      <c r="O191" s="29" t="e">
        <f>VLOOKUP(K191,[0]!cla,2,TRUE)</f>
        <v>#VALUE!</v>
      </c>
      <c r="P191" s="29" t="e">
        <f>VLOOKUP(K191,[0]!cla,3,TRUE)</f>
        <v>#VALUE!</v>
      </c>
      <c r="Q191" s="29" t="b">
        <f>IF(OR(T(E191)="f",T(G191)="f"),TRUE,(ISERROR(P191)))</f>
        <v>1</v>
      </c>
      <c r="R191" s="61">
        <f t="shared" si="29"/>
      </c>
      <c r="V191" s="8"/>
      <c r="W191" s="8"/>
      <c r="X191" s="8"/>
      <c r="Y191" s="8"/>
      <c r="Z191" s="8"/>
    </row>
    <row r="192" spans="1:26" ht="12" customHeight="1">
      <c r="A192" s="156"/>
      <c r="B192" s="54"/>
      <c r="C192" s="54"/>
      <c r="D192" s="54"/>
      <c r="E192" s="10"/>
      <c r="F192" s="12"/>
      <c r="G192" s="10"/>
      <c r="H192" s="128" t="s">
        <v>96</v>
      </c>
      <c r="I192" s="54"/>
      <c r="J192" s="90"/>
      <c r="K192" s="64"/>
      <c r="L192" s="56"/>
      <c r="R192" s="61">
        <f t="shared" si="29"/>
      </c>
      <c r="V192" s="8"/>
      <c r="W192" s="8"/>
      <c r="X192" s="8"/>
      <c r="Y192" s="8"/>
      <c r="Z192" s="8"/>
    </row>
    <row r="193" spans="1:26" ht="12" customHeight="1">
      <c r="A193" s="156"/>
      <c r="B193" s="155" t="s">
        <v>134</v>
      </c>
      <c r="C193" s="54"/>
      <c r="D193" s="54"/>
      <c r="E193" s="10"/>
      <c r="F193" s="12"/>
      <c r="G193" s="10"/>
      <c r="H193" s="128" t="s">
        <v>96</v>
      </c>
      <c r="I193" s="54"/>
      <c r="J193" s="90"/>
      <c r="K193" s="64"/>
      <c r="L193" s="56"/>
      <c r="R193" s="61" t="e">
        <f t="shared" si="29"/>
        <v>#VALUE!</v>
      </c>
      <c r="V193" s="8"/>
      <c r="W193" s="8"/>
      <c r="X193" s="8"/>
      <c r="Y193" s="8"/>
      <c r="Z193" s="8"/>
    </row>
    <row r="194" spans="1:26" ht="12" customHeight="1">
      <c r="A194" s="156"/>
      <c r="B194" s="54">
        <f>I138</f>
      </c>
      <c r="C194" s="53" t="s">
        <v>111</v>
      </c>
      <c r="D194" s="54">
        <f>I139</f>
      </c>
      <c r="E194" s="10"/>
      <c r="F194" s="14" t="s">
        <v>111</v>
      </c>
      <c r="G194" s="10"/>
      <c r="H194" s="128" t="s">
        <v>96</v>
      </c>
      <c r="I194" s="54">
        <f>IF(TRIM(D194)="",B194,IF(TRIM(B194)="",D194,IF(AND(E194=0,G194=0),REPT("_",15),IF(E194=G194,REPT("? ",5),IF(N(E194)&gt;N(G194),B194,D194)))))</f>
      </c>
      <c r="J194" s="90" t="str">
        <f>IF(AND(E194=0,G194=0),REPT("X",2),IF(E194=G194,REPT("X",2),IF(E194&gt;G194,"","")))</f>
        <v>XX</v>
      </c>
      <c r="K194" s="64">
        <f>IF(TRIM(D194)="","",IF(TRIM(B194)="","",IF(AND(E194=0,G194=0),REPT("_",15),IF(E194=G194,REPT("? ",5),IF(N(E194)&gt;N(G194),D194,B194)))))</f>
      </c>
      <c r="L194" s="56"/>
      <c r="M194" s="29" t="e">
        <f>VLOOKUP(I194,[0]!cla,2,TRUE)</f>
        <v>#VALUE!</v>
      </c>
      <c r="N194" s="29" t="e">
        <f>VLOOKUP(I194,[0]!cla,3,TRUE)</f>
        <v>#VALUE!</v>
      </c>
      <c r="O194" s="29" t="e">
        <f>VLOOKUP(K194,[0]!cla,2,TRUE)</f>
        <v>#VALUE!</v>
      </c>
      <c r="P194" s="29" t="e">
        <f>VLOOKUP(K194,[0]!cla,3,TRUE)</f>
        <v>#VALUE!</v>
      </c>
      <c r="Q194" s="29" t="b">
        <f>IF(OR(T(E194)="f",T(G194)="f"),TRUE,(ISERROR(P194)))</f>
        <v>1</v>
      </c>
      <c r="R194" s="61">
        <f t="shared" si="29"/>
      </c>
      <c r="V194" s="8"/>
      <c r="W194" s="8"/>
      <c r="X194" s="8"/>
      <c r="Y194" s="8"/>
      <c r="Z194" s="8"/>
    </row>
    <row r="195" spans="1:26" ht="12" customHeight="1">
      <c r="A195" s="156"/>
      <c r="B195" s="54">
        <f>I141</f>
      </c>
      <c r="C195" s="53" t="s">
        <v>111</v>
      </c>
      <c r="D195" s="54">
        <f>I140</f>
      </c>
      <c r="E195" s="10"/>
      <c r="F195" s="14" t="s">
        <v>111</v>
      </c>
      <c r="G195" s="10"/>
      <c r="H195" s="128" t="s">
        <v>96</v>
      </c>
      <c r="I195" s="54">
        <f>IF(TRIM(D195)="",B195,IF(TRIM(B195)="",D195,IF(AND(E195=0,G195=0),REPT("_",15),IF(E195=G195,REPT("? ",5),IF(N(E195)&gt;N(G195),B195,D195)))))</f>
      </c>
      <c r="J195" s="90" t="str">
        <f>IF(AND(E195=0,G195=0),REPT("X",2),IF(E195=G195,REPT("X",2),IF(E195&gt;G195,"","")))</f>
        <v>XX</v>
      </c>
      <c r="K195" s="64">
        <f>IF(TRIM(D195)="","",IF(TRIM(B195)="","",IF(AND(E195=0,G195=0),REPT("_",15),IF(E195=G195,REPT("? ",5),IF(N(E195)&gt;N(G195),D195,B195)))))</f>
      </c>
      <c r="L195" s="56"/>
      <c r="M195" s="29" t="e">
        <f>VLOOKUP(I195,[0]!cla,2,TRUE)</f>
        <v>#VALUE!</v>
      </c>
      <c r="N195" s="29" t="e">
        <f>VLOOKUP(I195,[0]!cla,3,TRUE)</f>
        <v>#VALUE!</v>
      </c>
      <c r="O195" s="29" t="e">
        <f>VLOOKUP(K195,[0]!cla,2,TRUE)</f>
        <v>#VALUE!</v>
      </c>
      <c r="P195" s="29" t="e">
        <f>VLOOKUP(K195,[0]!cla,3,TRUE)</f>
        <v>#VALUE!</v>
      </c>
      <c r="Q195" s="29" t="b">
        <f>IF(OR(T(E195)="f",T(G195)="f"),TRUE,(ISERROR(P195)))</f>
        <v>1</v>
      </c>
      <c r="R195" s="61">
        <f t="shared" si="29"/>
      </c>
      <c r="V195" s="8"/>
      <c r="W195" s="8"/>
      <c r="X195" s="8"/>
      <c r="Y195" s="8"/>
      <c r="Z195" s="8"/>
    </row>
    <row r="196" spans="1:26" ht="12" customHeight="1">
      <c r="A196" s="156"/>
      <c r="B196" s="54"/>
      <c r="C196" s="54"/>
      <c r="D196" s="54"/>
      <c r="E196" s="10"/>
      <c r="F196" s="12"/>
      <c r="G196" s="10"/>
      <c r="H196" s="128" t="s">
        <v>96</v>
      </c>
      <c r="I196" s="54"/>
      <c r="J196" s="90"/>
      <c r="K196" s="64"/>
      <c r="L196" s="56"/>
      <c r="R196" s="61">
        <f t="shared" si="29"/>
      </c>
      <c r="V196" s="8"/>
      <c r="W196" s="8"/>
      <c r="X196" s="8"/>
      <c r="Y196" s="8"/>
      <c r="Z196" s="8"/>
    </row>
    <row r="197" spans="1:26" ht="12" customHeight="1">
      <c r="A197" s="156"/>
      <c r="B197" s="155" t="s">
        <v>135</v>
      </c>
      <c r="C197" s="54"/>
      <c r="D197" s="54"/>
      <c r="E197" s="10"/>
      <c r="F197" s="12"/>
      <c r="G197" s="10"/>
      <c r="H197" s="128" t="s">
        <v>96</v>
      </c>
      <c r="I197" s="54"/>
      <c r="J197" s="90"/>
      <c r="K197" s="64"/>
      <c r="L197" s="56"/>
      <c r="R197" s="61" t="e">
        <f aca="true" t="shared" si="30" ref="R197:R205">IF(VALUE(D197)&lt;VALUE(B197),"NON","")</f>
        <v>#VALUE!</v>
      </c>
      <c r="V197" s="8"/>
      <c r="W197" s="8"/>
      <c r="X197" s="8"/>
      <c r="Y197" s="8"/>
      <c r="Z197" s="8"/>
    </row>
    <row r="198" spans="1:26" ht="12" customHeight="1">
      <c r="A198" s="156"/>
      <c r="B198" s="54">
        <f>K139</f>
      </c>
      <c r="C198" s="53" t="s">
        <v>111</v>
      </c>
      <c r="D198" s="54">
        <f>K138</f>
      </c>
      <c r="E198" s="10"/>
      <c r="F198" s="14" t="s">
        <v>111</v>
      </c>
      <c r="G198" s="10"/>
      <c r="H198" s="128" t="s">
        <v>96</v>
      </c>
      <c r="I198" s="54">
        <f>IF(TRIM(D198)="",B198,IF(TRIM(B198)="",D198,IF(AND(E198=0,G198=0),REPT("_",15),IF(E198=G198,REPT("? ",5),IF(N(E198)&gt;N(G198),B198,D198)))))</f>
      </c>
      <c r="J198" s="90" t="str">
        <f>IF(AND(E198=0,G198=0),REPT("X",2),IF(E198=G198,REPT("X",2),IF(E198&gt;G198,"","")))</f>
        <v>XX</v>
      </c>
      <c r="K198" s="64">
        <f>IF(TRIM(D198)="","",IF(TRIM(B198)="","",IF(AND(E198=0,G198=0),REPT("_",15),IF(E198=G198,REPT("? ",5),IF(N(E198)&gt;N(G198),D198,B198)))))</f>
      </c>
      <c r="L198" s="56"/>
      <c r="M198" s="29" t="e">
        <f>VLOOKUP(I198,[0]!cla,2,TRUE)</f>
        <v>#VALUE!</v>
      </c>
      <c r="N198" s="29" t="e">
        <f>VLOOKUP(I198,[0]!cla,3,TRUE)</f>
        <v>#VALUE!</v>
      </c>
      <c r="O198" s="29" t="e">
        <f>VLOOKUP(K198,[0]!cla,2,TRUE)</f>
        <v>#VALUE!</v>
      </c>
      <c r="P198" s="29" t="e">
        <f>VLOOKUP(K198,[0]!cla,3,TRUE)</f>
        <v>#VALUE!</v>
      </c>
      <c r="Q198" s="29" t="b">
        <f>IF(OR(T(E198)="f",T(G198)="f"),TRUE,(ISERROR(P198)))</f>
        <v>1</v>
      </c>
      <c r="R198" s="61">
        <f t="shared" si="30"/>
      </c>
      <c r="V198" s="8"/>
      <c r="W198" s="8"/>
      <c r="X198" s="8"/>
      <c r="Y198" s="8"/>
      <c r="Z198" s="8"/>
    </row>
    <row r="199" spans="1:26" ht="12" customHeight="1">
      <c r="A199" s="156"/>
      <c r="B199" s="54">
        <f>K140</f>
      </c>
      <c r="C199" s="53" t="s">
        <v>111</v>
      </c>
      <c r="D199" s="54">
        <f>K141</f>
      </c>
      <c r="E199" s="10"/>
      <c r="F199" s="14" t="s">
        <v>111</v>
      </c>
      <c r="G199" s="10"/>
      <c r="H199" s="128" t="s">
        <v>96</v>
      </c>
      <c r="I199" s="54">
        <f>IF(TRIM(D199)="",B199,IF(TRIM(B199)="",D199,IF(AND(E199=0,G199=0),REPT("_",15),IF(E199=G199,REPT("? ",5),IF(N(E199)&gt;N(G199),B199,D199)))))</f>
      </c>
      <c r="J199" s="90" t="str">
        <f>IF(AND(E199=0,G199=0),REPT("X",2),IF(E199=G199,REPT("X",2),IF(E199&gt;G199,"","")))</f>
        <v>XX</v>
      </c>
      <c r="K199" s="64">
        <f>IF(TRIM(D199)="","",IF(TRIM(B199)="","",IF(AND(E199=0,G199=0),REPT("_",15),IF(E199=G199,REPT("? ",5),IF(N(E199)&gt;N(G199),D199,B199)))))</f>
      </c>
      <c r="L199" s="56"/>
      <c r="M199" s="29" t="e">
        <f>VLOOKUP(I199,[0]!cla,2,TRUE)</f>
        <v>#VALUE!</v>
      </c>
      <c r="N199" s="29" t="e">
        <f>VLOOKUP(I199,[0]!cla,3,TRUE)</f>
        <v>#VALUE!</v>
      </c>
      <c r="O199" s="29" t="e">
        <f>VLOOKUP(K199,[0]!cla,2,TRUE)</f>
        <v>#VALUE!</v>
      </c>
      <c r="P199" s="29" t="e">
        <f>VLOOKUP(K199,[0]!cla,3,TRUE)</f>
        <v>#VALUE!</v>
      </c>
      <c r="Q199" s="29" t="b">
        <f>IF(OR(T(E199)="f",T(G199)="f"),TRUE,(ISERROR(P199)))</f>
        <v>1</v>
      </c>
      <c r="R199" s="61">
        <f t="shared" si="30"/>
      </c>
      <c r="V199" s="8"/>
      <c r="W199" s="8"/>
      <c r="X199" s="8"/>
      <c r="Y199" s="8"/>
      <c r="Z199" s="8"/>
    </row>
    <row r="200" spans="1:26" ht="12" customHeight="1">
      <c r="A200" s="156"/>
      <c r="B200" s="54"/>
      <c r="C200" s="54"/>
      <c r="D200" s="54"/>
      <c r="E200" s="10"/>
      <c r="F200" s="12"/>
      <c r="G200" s="10"/>
      <c r="H200" s="128" t="s">
        <v>96</v>
      </c>
      <c r="I200" s="54"/>
      <c r="J200" s="90"/>
      <c r="K200" s="64"/>
      <c r="L200" s="56"/>
      <c r="R200" s="61">
        <f t="shared" si="30"/>
      </c>
      <c r="V200" s="8"/>
      <c r="W200" s="8"/>
      <c r="X200" s="8"/>
      <c r="Y200" s="8"/>
      <c r="Z200" s="8"/>
    </row>
    <row r="201" spans="1:26" ht="12" customHeight="1">
      <c r="A201" s="156"/>
      <c r="B201" s="155" t="s">
        <v>136</v>
      </c>
      <c r="C201" s="54"/>
      <c r="D201" s="54"/>
      <c r="E201" s="10"/>
      <c r="F201" s="12"/>
      <c r="G201" s="10"/>
      <c r="H201" s="128" t="s">
        <v>96</v>
      </c>
      <c r="I201" s="54"/>
      <c r="J201" s="90"/>
      <c r="K201" s="64"/>
      <c r="L201" s="56"/>
      <c r="R201" s="61" t="e">
        <f t="shared" si="30"/>
        <v>#VALUE!</v>
      </c>
      <c r="V201" s="8"/>
      <c r="W201" s="8"/>
      <c r="X201" s="8"/>
      <c r="Y201" s="8"/>
      <c r="Z201" s="8"/>
    </row>
    <row r="202" spans="1:26" ht="12" customHeight="1">
      <c r="A202" s="156"/>
      <c r="B202" s="54">
        <f>I144</f>
      </c>
      <c r="C202" s="53" t="s">
        <v>111</v>
      </c>
      <c r="D202" s="54">
        <f>I145</f>
      </c>
      <c r="E202" s="10"/>
      <c r="F202" s="14" t="s">
        <v>111</v>
      </c>
      <c r="G202" s="10"/>
      <c r="H202" s="128" t="s">
        <v>96</v>
      </c>
      <c r="I202" s="54">
        <f>IF(TRIM(D202)="",B202,IF(TRIM(B202)="",D202,IF(AND(E202=0,G202=0),REPT("_",15),IF(E202=G202,REPT("? ",5),IF(N(E202)&gt;N(G202),B202,D202)))))</f>
      </c>
      <c r="J202" s="90" t="str">
        <f>IF(AND(E202=0,G202=0),REPT("X",2),IF(E202=G202,REPT("X",2),IF(E202&gt;G202,"","")))</f>
        <v>XX</v>
      </c>
      <c r="K202" s="64">
        <f>IF(TRIM(D202)="","",IF(TRIM(B202)="","",IF(AND(E202=0,G202=0),REPT("_",15),IF(E202=G202,REPT("? ",5),IF(N(E202)&gt;N(G202),D202,B202)))))</f>
      </c>
      <c r="L202" s="56"/>
      <c r="M202" s="29" t="e">
        <f>VLOOKUP(I202,[0]!cla,2,TRUE)</f>
        <v>#VALUE!</v>
      </c>
      <c r="N202" s="29" t="e">
        <f>VLOOKUP(I202,[0]!cla,3,TRUE)</f>
        <v>#VALUE!</v>
      </c>
      <c r="O202" s="29" t="e">
        <f>VLOOKUP(K202,[0]!cla,2,TRUE)</f>
        <v>#VALUE!</v>
      </c>
      <c r="P202" s="29" t="e">
        <f>VLOOKUP(K202,[0]!cla,3,TRUE)</f>
        <v>#VALUE!</v>
      </c>
      <c r="Q202" s="29" t="b">
        <f>IF(OR(T(E202)="f",T(G202)="f"),TRUE,(ISERROR(P202)))</f>
        <v>1</v>
      </c>
      <c r="R202" s="61">
        <f t="shared" si="30"/>
      </c>
      <c r="V202" s="8"/>
      <c r="W202" s="8"/>
      <c r="X202" s="8"/>
      <c r="Y202" s="8"/>
      <c r="Z202" s="8"/>
    </row>
    <row r="203" spans="1:26" ht="12" customHeight="1">
      <c r="A203" s="156"/>
      <c r="B203" s="54">
        <f>I147</f>
      </c>
      <c r="C203" s="53" t="s">
        <v>111</v>
      </c>
      <c r="D203" s="54">
        <f>I146</f>
      </c>
      <c r="E203" s="10"/>
      <c r="F203" s="14" t="s">
        <v>111</v>
      </c>
      <c r="G203" s="10"/>
      <c r="H203" s="128" t="s">
        <v>96</v>
      </c>
      <c r="I203" s="54">
        <f>IF(TRIM(D203)="",B203,IF(TRIM(B203)="",D203,IF(AND(E203=0,G203=0),REPT("_",15),IF(E203=G203,REPT("? ",5),IF(N(E203)&gt;N(G203),B203,D203)))))</f>
      </c>
      <c r="J203" s="90" t="str">
        <f>IF(AND(E203=0,G203=0),REPT("X",2),IF(E203=G203,REPT("X",2),IF(E203&gt;G203,"","")))</f>
        <v>XX</v>
      </c>
      <c r="K203" s="64">
        <f>IF(TRIM(D203)="","",IF(TRIM(B203)="","",IF(AND(E203=0,G203=0),REPT("_",15),IF(E203=G203,REPT("? ",5),IF(N(E203)&gt;N(G203),D203,B203)))))</f>
      </c>
      <c r="L203" s="56"/>
      <c r="M203" s="29" t="e">
        <f>VLOOKUP(I203,[0]!cla,2,TRUE)</f>
        <v>#VALUE!</v>
      </c>
      <c r="N203" s="29" t="e">
        <f>VLOOKUP(I203,[0]!cla,3,TRUE)</f>
        <v>#VALUE!</v>
      </c>
      <c r="O203" s="29" t="e">
        <f>VLOOKUP(K203,[0]!cla,2,TRUE)</f>
        <v>#VALUE!</v>
      </c>
      <c r="P203" s="29" t="e">
        <f>VLOOKUP(K203,[0]!cla,3,TRUE)</f>
        <v>#VALUE!</v>
      </c>
      <c r="Q203" s="29" t="b">
        <f>IF(OR(T(E203)="f",T(G203)="f"),TRUE,(ISERROR(P203)))</f>
        <v>1</v>
      </c>
      <c r="R203" s="61">
        <f t="shared" si="30"/>
      </c>
      <c r="V203" s="8"/>
      <c r="W203" s="8"/>
      <c r="X203" s="8"/>
      <c r="Y203" s="8"/>
      <c r="Z203" s="8"/>
    </row>
    <row r="204" spans="1:26" ht="12" customHeight="1">
      <c r="A204" s="156"/>
      <c r="B204" s="54"/>
      <c r="C204" s="54"/>
      <c r="D204" s="54"/>
      <c r="E204" s="10"/>
      <c r="F204" s="12"/>
      <c r="G204" s="10"/>
      <c r="H204" s="128" t="s">
        <v>96</v>
      </c>
      <c r="I204" s="54"/>
      <c r="J204" s="90"/>
      <c r="K204" s="64"/>
      <c r="L204" s="56"/>
      <c r="R204" s="61">
        <f t="shared" si="30"/>
      </c>
      <c r="V204" s="8"/>
      <c r="W204" s="8"/>
      <c r="X204" s="8"/>
      <c r="Y204" s="8"/>
      <c r="Z204" s="8"/>
    </row>
    <row r="205" spans="1:26" ht="12" customHeight="1">
      <c r="A205" s="156"/>
      <c r="B205" s="155" t="s">
        <v>137</v>
      </c>
      <c r="C205" s="54"/>
      <c r="D205" s="54"/>
      <c r="E205" s="10"/>
      <c r="F205" s="12"/>
      <c r="G205" s="10"/>
      <c r="H205" s="128" t="s">
        <v>96</v>
      </c>
      <c r="I205" s="54"/>
      <c r="J205" s="90"/>
      <c r="K205" s="64"/>
      <c r="L205" s="56"/>
      <c r="R205" s="61" t="e">
        <f t="shared" si="30"/>
        <v>#VALUE!</v>
      </c>
      <c r="V205" s="8"/>
      <c r="W205" s="8"/>
      <c r="X205" s="8"/>
      <c r="Y205" s="8"/>
      <c r="Z205" s="8"/>
    </row>
    <row r="206" spans="1:26" ht="12" customHeight="1">
      <c r="A206" s="156"/>
      <c r="B206" s="54">
        <f>K145</f>
      </c>
      <c r="C206" s="53" t="s">
        <v>111</v>
      </c>
      <c r="D206" s="54">
        <f>K144</f>
      </c>
      <c r="E206" s="10"/>
      <c r="F206" s="14" t="s">
        <v>111</v>
      </c>
      <c r="G206" s="10"/>
      <c r="H206" s="128" t="s">
        <v>96</v>
      </c>
      <c r="I206" s="54">
        <f>IF(TRIM(D206)="",B206,IF(TRIM(B206)="",D206,IF(AND(E206=0,G206=0),REPT("_",15),IF(E206=G206,REPT("? ",5),IF(N(E206)&gt;N(G206),B206,D206)))))</f>
      </c>
      <c r="J206" s="90" t="str">
        <f>IF(AND(E206=0,G206=0),REPT("X",2),IF(E206=G206,REPT("X",2),IF(E206&gt;G206,"","")))</f>
        <v>XX</v>
      </c>
      <c r="K206" s="64">
        <f>IF(TRIM(D206)="","",IF(TRIM(B206)="","",IF(AND(E206=0,G206=0),REPT("_",15),IF(E206=G206,REPT("? ",5),IF(N(E206)&gt;N(G206),D206,B206)))))</f>
      </c>
      <c r="L206" s="56"/>
      <c r="M206" s="29" t="e">
        <f>VLOOKUP(I206,[0]!cla,2,TRUE)</f>
        <v>#VALUE!</v>
      </c>
      <c r="N206" s="29" t="e">
        <f>VLOOKUP(I206,[0]!cla,3,TRUE)</f>
        <v>#VALUE!</v>
      </c>
      <c r="O206" s="29" t="e">
        <f>VLOOKUP(K206,[0]!cla,2,TRUE)</f>
        <v>#VALUE!</v>
      </c>
      <c r="P206" s="29" t="e">
        <f>VLOOKUP(K206,[0]!cla,3,TRUE)</f>
        <v>#VALUE!</v>
      </c>
      <c r="Q206" s="29" t="b">
        <f>IF(OR(T(E206)="f",T(G206)="f"),TRUE,(ISERROR(P206)))</f>
        <v>1</v>
      </c>
      <c r="V206" s="8"/>
      <c r="W206" s="8"/>
      <c r="X206" s="8"/>
      <c r="Y206" s="8"/>
      <c r="Z206" s="8"/>
    </row>
    <row r="207" spans="1:26" ht="12" customHeight="1">
      <c r="A207" s="156"/>
      <c r="B207" s="54">
        <f>K146</f>
      </c>
      <c r="C207" s="53" t="s">
        <v>111</v>
      </c>
      <c r="D207" s="54">
        <f>K147</f>
      </c>
      <c r="E207" s="10"/>
      <c r="F207" s="14" t="s">
        <v>111</v>
      </c>
      <c r="G207" s="10"/>
      <c r="H207" s="128" t="s">
        <v>96</v>
      </c>
      <c r="I207" s="54">
        <f>IF(TRIM(D207)="",B207,IF(TRIM(B207)="",D207,IF(AND(E207=0,G207=0),REPT("_",15),IF(E207=G207,REPT("? ",5),IF(N(E207)&gt;N(G207),B207,D207)))))</f>
      </c>
      <c r="J207" s="90" t="str">
        <f>IF(AND(E207=0,G207=0),REPT("X",2),IF(E207=G207,REPT("X",2),IF(E207&gt;G207,"","")))</f>
        <v>XX</v>
      </c>
      <c r="K207" s="64">
        <f>IF(TRIM(D207)="","",IF(TRIM(B207)="","",IF(AND(E207=0,G207=0),REPT("_",15),IF(E207=G207,REPT("? ",5),IF(N(E207)&gt;N(G207),D207,B207)))))</f>
      </c>
      <c r="L207" s="56"/>
      <c r="M207" s="29" t="e">
        <f>VLOOKUP(I207,[0]!cla,2,TRUE)</f>
        <v>#VALUE!</v>
      </c>
      <c r="N207" s="29" t="e">
        <f>VLOOKUP(I207,[0]!cla,3,TRUE)</f>
        <v>#VALUE!</v>
      </c>
      <c r="O207" s="29" t="e">
        <f>VLOOKUP(K207,[0]!cla,2,TRUE)</f>
        <v>#VALUE!</v>
      </c>
      <c r="P207" s="29" t="e">
        <f>VLOOKUP(K207,[0]!cla,3,TRUE)</f>
        <v>#VALUE!</v>
      </c>
      <c r="Q207" s="29" t="b">
        <f>IF(OR(T(E207)="f",T(G207)="f"),TRUE,(ISERROR(P207)))</f>
        <v>1</v>
      </c>
      <c r="V207" s="8"/>
      <c r="W207" s="8"/>
      <c r="X207" s="8"/>
      <c r="Y207" s="8"/>
      <c r="Z207" s="8"/>
    </row>
    <row r="208" spans="1:26" ht="12" customHeight="1">
      <c r="A208" s="156"/>
      <c r="B208" s="54"/>
      <c r="C208" s="54"/>
      <c r="D208" s="54"/>
      <c r="E208" s="10"/>
      <c r="F208" s="12"/>
      <c r="G208" s="10"/>
      <c r="H208" s="128" t="s">
        <v>96</v>
      </c>
      <c r="I208" s="54"/>
      <c r="J208" s="90"/>
      <c r="K208" s="64"/>
      <c r="L208" s="56"/>
      <c r="V208" s="8"/>
      <c r="W208" s="8"/>
      <c r="X208" s="8"/>
      <c r="Y208" s="8"/>
      <c r="Z208" s="8"/>
    </row>
    <row r="209" spans="1:26" ht="12" customHeight="1">
      <c r="A209" s="156"/>
      <c r="B209" s="155" t="s">
        <v>138</v>
      </c>
      <c r="C209" s="54"/>
      <c r="D209" s="54"/>
      <c r="E209" s="10"/>
      <c r="F209" s="12"/>
      <c r="G209" s="10"/>
      <c r="H209" s="128" t="s">
        <v>96</v>
      </c>
      <c r="I209" s="54"/>
      <c r="J209" s="90"/>
      <c r="K209" s="64"/>
      <c r="L209" s="56"/>
      <c r="V209" s="8"/>
      <c r="W209" s="8"/>
      <c r="X209" s="8"/>
      <c r="Y209" s="8"/>
      <c r="Z209" s="8"/>
    </row>
    <row r="210" spans="1:26" ht="12" customHeight="1">
      <c r="A210" s="156"/>
      <c r="B210" s="54">
        <f>I150</f>
      </c>
      <c r="C210" s="53" t="s">
        <v>111</v>
      </c>
      <c r="D210" s="54">
        <f>I151</f>
      </c>
      <c r="E210" s="10"/>
      <c r="F210" s="14" t="s">
        <v>111</v>
      </c>
      <c r="G210" s="10"/>
      <c r="H210" s="128" t="s">
        <v>96</v>
      </c>
      <c r="I210" s="54">
        <f>IF(TRIM(D210)="",B210,IF(TRIM(B210)="",D210,IF(AND(E210=0,G210=0),REPT("_",15),IF(E210=G210,REPT("? ",5),IF(N(E210)&gt;N(G210),B210,D210)))))</f>
      </c>
      <c r="J210" s="90" t="str">
        <f>IF(AND(E210=0,G210=0),REPT("X",2),IF(E210=G210,REPT("X",2),IF(E210&gt;G210,"","")))</f>
        <v>XX</v>
      </c>
      <c r="K210" s="64">
        <f>IF(TRIM(D210)="","",IF(TRIM(B210)="","",IF(AND(E210=0,G210=0),REPT("_",15),IF(E210=G210,REPT("? ",5),IF(N(E210)&gt;N(G210),D210,B210)))))</f>
      </c>
      <c r="L210" s="56"/>
      <c r="M210" s="29" t="e">
        <f>VLOOKUP(I210,[0]!cla,2,TRUE)</f>
        <v>#VALUE!</v>
      </c>
      <c r="N210" s="29" t="e">
        <f>VLOOKUP(I210,[0]!cla,3,TRUE)</f>
        <v>#VALUE!</v>
      </c>
      <c r="O210" s="29" t="e">
        <f>VLOOKUP(K210,[0]!cla,2,TRUE)</f>
        <v>#VALUE!</v>
      </c>
      <c r="P210" s="29" t="e">
        <f>VLOOKUP(K210,[0]!cla,3,TRUE)</f>
        <v>#VALUE!</v>
      </c>
      <c r="Q210" s="29" t="b">
        <f>IF(OR(T(E210)="f",T(G210)="f"),TRUE,(ISERROR(P210)))</f>
        <v>1</v>
      </c>
      <c r="V210" s="8"/>
      <c r="W210" s="8"/>
      <c r="X210" s="8"/>
      <c r="Y210" s="8"/>
      <c r="Z210" s="8"/>
    </row>
    <row r="211" spans="1:26" ht="12" customHeight="1">
      <c r="A211" s="156"/>
      <c r="B211" s="54">
        <f>I153</f>
      </c>
      <c r="C211" s="53" t="s">
        <v>111</v>
      </c>
      <c r="D211" s="54">
        <f>I152</f>
      </c>
      <c r="E211" s="10"/>
      <c r="F211" s="14" t="s">
        <v>111</v>
      </c>
      <c r="G211" s="10"/>
      <c r="H211" s="128" t="s">
        <v>96</v>
      </c>
      <c r="I211" s="54">
        <f>IF(TRIM(D211)="",B211,IF(TRIM(B211)="",D211,IF(AND(E211=0,G211=0),REPT("_",15),IF(E211=G211,REPT("? ",5),IF(N(E211)&gt;N(G211),B211,D211)))))</f>
      </c>
      <c r="J211" s="90" t="str">
        <f>IF(AND(E211=0,G211=0),REPT("X",2),IF(E211=G211,REPT("X",2),IF(E211&gt;G211,"","")))</f>
        <v>XX</v>
      </c>
      <c r="K211" s="64">
        <f>IF(TRIM(D211)="","",IF(TRIM(B211)="","",IF(AND(E211=0,G211=0),REPT("_",15),IF(E211=G211,REPT("? ",5),IF(N(E211)&gt;N(G211),D211,B211)))))</f>
      </c>
      <c r="L211" s="56"/>
      <c r="M211" s="29" t="e">
        <f>VLOOKUP(I211,[0]!cla,2,TRUE)</f>
        <v>#VALUE!</v>
      </c>
      <c r="N211" s="29" t="e">
        <f>VLOOKUP(I211,[0]!cla,3,TRUE)</f>
        <v>#VALUE!</v>
      </c>
      <c r="O211" s="29" t="e">
        <f>VLOOKUP(K211,[0]!cla,2,TRUE)</f>
        <v>#VALUE!</v>
      </c>
      <c r="P211" s="29" t="e">
        <f>VLOOKUP(K211,[0]!cla,3,TRUE)</f>
        <v>#VALUE!</v>
      </c>
      <c r="Q211" s="29" t="b">
        <f>IF(OR(T(E211)="f",T(G211)="f"),TRUE,(ISERROR(P211)))</f>
        <v>1</v>
      </c>
      <c r="V211" s="8"/>
      <c r="W211" s="8"/>
      <c r="X211" s="8"/>
      <c r="Y211" s="8"/>
      <c r="Z211" s="8"/>
    </row>
    <row r="212" spans="1:26" ht="12" customHeight="1">
      <c r="A212" s="156"/>
      <c r="B212" s="54"/>
      <c r="C212" s="54"/>
      <c r="D212" s="54"/>
      <c r="E212" s="10"/>
      <c r="F212" s="12"/>
      <c r="G212" s="10"/>
      <c r="H212" s="128" t="s">
        <v>96</v>
      </c>
      <c r="I212" s="54"/>
      <c r="J212" s="90"/>
      <c r="K212" s="64"/>
      <c r="L212" s="56"/>
      <c r="V212" s="8"/>
      <c r="W212" s="8"/>
      <c r="X212" s="8"/>
      <c r="Y212" s="8"/>
      <c r="Z212" s="8"/>
    </row>
    <row r="213" spans="1:26" ht="12" customHeight="1">
      <c r="A213" s="156"/>
      <c r="B213" s="155" t="s">
        <v>139</v>
      </c>
      <c r="C213" s="54"/>
      <c r="D213" s="54"/>
      <c r="E213" s="10"/>
      <c r="F213" s="12"/>
      <c r="G213" s="10"/>
      <c r="H213" s="128" t="s">
        <v>96</v>
      </c>
      <c r="I213" s="54"/>
      <c r="J213" s="90"/>
      <c r="K213" s="64"/>
      <c r="L213" s="56"/>
      <c r="V213" s="8"/>
      <c r="W213" s="8"/>
      <c r="X213" s="8"/>
      <c r="Y213" s="8"/>
      <c r="Z213" s="8"/>
    </row>
    <row r="214" spans="1:26" ht="12" customHeight="1">
      <c r="A214" s="156"/>
      <c r="B214" s="54">
        <f>K151</f>
      </c>
      <c r="C214" s="53" t="s">
        <v>111</v>
      </c>
      <c r="D214" s="54">
        <f>K150</f>
      </c>
      <c r="E214" s="10"/>
      <c r="F214" s="14" t="s">
        <v>111</v>
      </c>
      <c r="G214" s="10"/>
      <c r="H214" s="128" t="s">
        <v>96</v>
      </c>
      <c r="I214" s="54">
        <f>IF(TRIM(D214)="",B214,IF(TRIM(B214)="",D214,IF(AND(E214=0,G214=0),REPT("_",15),IF(E214=G214,REPT("? ",5),IF(N(E214)&gt;N(G214),B214,D214)))))</f>
      </c>
      <c r="J214" s="90" t="str">
        <f>IF(AND(E214=0,G214=0),REPT("X",2),IF(E214=G214,REPT("X",2),IF(E214&gt;G214,"","")))</f>
        <v>XX</v>
      </c>
      <c r="K214" s="64">
        <f>IF(TRIM(D214)="","",IF(TRIM(B214)="","",IF(AND(E214=0,G214=0),REPT("_",15),IF(E214=G214,REPT("? ",5),IF(N(E214)&gt;N(G214),D214,B214)))))</f>
      </c>
      <c r="L214" s="56"/>
      <c r="M214" s="29" t="e">
        <f>VLOOKUP(I214,[0]!cla,2,TRUE)</f>
        <v>#VALUE!</v>
      </c>
      <c r="N214" s="29" t="e">
        <f>VLOOKUP(I214,[0]!cla,3,TRUE)</f>
        <v>#VALUE!</v>
      </c>
      <c r="O214" s="29" t="e">
        <f>VLOOKUP(K214,[0]!cla,2,TRUE)</f>
        <v>#VALUE!</v>
      </c>
      <c r="P214" s="29" t="e">
        <f>VLOOKUP(K214,[0]!cla,3,TRUE)</f>
        <v>#VALUE!</v>
      </c>
      <c r="Q214" s="29" t="b">
        <f>IF(OR(T(E214)="f",T(G214)="f"),TRUE,(ISERROR(P214)))</f>
        <v>1</v>
      </c>
      <c r="V214" s="8"/>
      <c r="W214" s="8"/>
      <c r="X214" s="8"/>
      <c r="Y214" s="8"/>
      <c r="Z214" s="8"/>
    </row>
    <row r="215" spans="1:26" ht="12" customHeight="1">
      <c r="A215" s="156"/>
      <c r="B215" s="54">
        <f>K152</f>
      </c>
      <c r="C215" s="53" t="s">
        <v>111</v>
      </c>
      <c r="D215" s="54">
        <f>K153</f>
      </c>
      <c r="E215" s="10"/>
      <c r="F215" s="14" t="s">
        <v>111</v>
      </c>
      <c r="G215" s="10"/>
      <c r="H215" s="128" t="s">
        <v>96</v>
      </c>
      <c r="I215" s="54">
        <f>IF(TRIM(D215)="",B215,IF(TRIM(B215)="",D215,IF(AND(E215=0,G215=0),REPT("_",15),IF(E215=G215,REPT("? ",5),IF(N(E215)&gt;N(G215),B215,D215)))))</f>
      </c>
      <c r="J215" s="90" t="str">
        <f>IF(AND(E215=0,G215=0),REPT("X",2),IF(E215=G215,REPT("X",2),IF(E215&gt;G215,"","")))</f>
        <v>XX</v>
      </c>
      <c r="K215" s="64">
        <f>IF(TRIM(D215)="","",IF(TRIM(B215)="","",IF(AND(E215=0,G215=0),REPT("_",15),IF(E215=G215,REPT("? ",5),IF(N(E215)&gt;N(G215),D215,B215)))))</f>
      </c>
      <c r="L215" s="56"/>
      <c r="M215" s="29" t="e">
        <f>VLOOKUP(I215,[0]!cla,2,TRUE)</f>
        <v>#VALUE!</v>
      </c>
      <c r="N215" s="29" t="e">
        <f>VLOOKUP(I215,[0]!cla,3,TRUE)</f>
        <v>#VALUE!</v>
      </c>
      <c r="O215" s="29" t="e">
        <f>VLOOKUP(K215,[0]!cla,2,TRUE)</f>
        <v>#VALUE!</v>
      </c>
      <c r="P215" s="29" t="e">
        <f>VLOOKUP(K215,[0]!cla,3,TRUE)</f>
        <v>#VALUE!</v>
      </c>
      <c r="Q215" s="29" t="b">
        <f>IF(OR(T(E215)="f",T(G215)="f"),TRUE,(ISERROR(P215)))</f>
        <v>1</v>
      </c>
      <c r="V215" s="8"/>
      <c r="W215" s="8"/>
      <c r="X215" s="8"/>
      <c r="Y215" s="8"/>
      <c r="Z215" s="8"/>
    </row>
    <row r="216" spans="1:26" ht="12" customHeight="1">
      <c r="A216" s="156"/>
      <c r="B216" s="54"/>
      <c r="C216" s="54"/>
      <c r="D216" s="54"/>
      <c r="E216" s="10"/>
      <c r="F216" s="12"/>
      <c r="G216" s="10"/>
      <c r="H216" s="128" t="s">
        <v>96</v>
      </c>
      <c r="I216" s="54"/>
      <c r="J216" s="90"/>
      <c r="K216" s="64"/>
      <c r="L216" s="56"/>
      <c r="V216" s="8"/>
      <c r="W216" s="8"/>
      <c r="X216" s="8"/>
      <c r="Y216" s="8"/>
      <c r="Z216" s="8"/>
    </row>
    <row r="217" spans="1:26" ht="12" customHeight="1">
      <c r="A217" s="156"/>
      <c r="B217" s="155" t="s">
        <v>140</v>
      </c>
      <c r="C217" s="54"/>
      <c r="D217" s="54"/>
      <c r="E217" s="10"/>
      <c r="F217" s="12"/>
      <c r="G217" s="10"/>
      <c r="H217" s="128" t="s">
        <v>96</v>
      </c>
      <c r="I217" s="54"/>
      <c r="J217" s="90"/>
      <c r="K217" s="64"/>
      <c r="L217" s="56"/>
      <c r="V217" s="8"/>
      <c r="W217" s="8"/>
      <c r="X217" s="8"/>
      <c r="Y217" s="8"/>
      <c r="Z217" s="8"/>
    </row>
    <row r="218" spans="1:26" ht="12" customHeight="1">
      <c r="A218" s="156"/>
      <c r="B218" s="54">
        <f>I156</f>
      </c>
      <c r="C218" s="53" t="s">
        <v>111</v>
      </c>
      <c r="D218" s="54">
        <f>I157</f>
      </c>
      <c r="E218" s="10"/>
      <c r="F218" s="14" t="s">
        <v>111</v>
      </c>
      <c r="G218" s="10"/>
      <c r="H218" s="128" t="s">
        <v>96</v>
      </c>
      <c r="I218" s="54">
        <f>IF(TRIM(D218)="",B218,IF(TRIM(B218)="",D218,IF(AND(E218=0,G218=0),REPT("_",15),IF(E218=G218,REPT("? ",5),IF(N(E218)&gt;N(G218),B218,D218)))))</f>
      </c>
      <c r="J218" s="90" t="str">
        <f>IF(AND(E218=0,G218=0),REPT("X",2),IF(E218=G218,REPT("X",2),IF(E218&gt;G218,"","")))</f>
        <v>XX</v>
      </c>
      <c r="K218" s="64">
        <f>IF(TRIM(D218)="","",IF(TRIM(B218)="","",IF(AND(E218=0,G218=0),REPT("_",15),IF(E218=G218,REPT("? ",5),IF(N(E218)&gt;N(G218),D218,B218)))))</f>
      </c>
      <c r="L218" s="56"/>
      <c r="M218" s="29" t="e">
        <f>VLOOKUP(I218,[0]!cla,2,TRUE)</f>
        <v>#VALUE!</v>
      </c>
      <c r="N218" s="29" t="e">
        <f>VLOOKUP(I218,[0]!cla,3,TRUE)</f>
        <v>#VALUE!</v>
      </c>
      <c r="O218" s="29" t="e">
        <f>VLOOKUP(K218,[0]!cla,2,TRUE)</f>
        <v>#VALUE!</v>
      </c>
      <c r="P218" s="29" t="e">
        <f>VLOOKUP(K218,[0]!cla,3,TRUE)</f>
        <v>#VALUE!</v>
      </c>
      <c r="Q218" s="29" t="b">
        <f>IF(OR(T(E218)="f",T(G218)="f"),TRUE,(ISERROR(P218)))</f>
        <v>1</v>
      </c>
      <c r="V218" s="8"/>
      <c r="W218" s="8"/>
      <c r="X218" s="8"/>
      <c r="Y218" s="8"/>
      <c r="Z218" s="8"/>
    </row>
    <row r="219" spans="1:26" ht="12" customHeight="1">
      <c r="A219" s="156"/>
      <c r="B219" s="54">
        <f>I159</f>
      </c>
      <c r="C219" s="53" t="s">
        <v>111</v>
      </c>
      <c r="D219" s="54">
        <f>I158</f>
      </c>
      <c r="E219" s="10"/>
      <c r="F219" s="14" t="s">
        <v>111</v>
      </c>
      <c r="G219" s="10"/>
      <c r="H219" s="128" t="s">
        <v>96</v>
      </c>
      <c r="I219" s="54">
        <f>IF(TRIM(D219)="",B219,IF(TRIM(B219)="",D219,IF(AND(E219=0,G219=0),REPT("_",15),IF(E219=G219,REPT("? ",5),IF(N(E219)&gt;N(G219),B219,D219)))))</f>
      </c>
      <c r="J219" s="90" t="str">
        <f>IF(AND(E219=0,G219=0),REPT("X",2),IF(E219=G219,REPT("X",2),IF(E219&gt;G219,"","")))</f>
        <v>XX</v>
      </c>
      <c r="K219" s="64">
        <f>IF(TRIM(D219)="","",IF(TRIM(B219)="","",IF(AND(E219=0,G219=0),REPT("_",15),IF(E219=G219,REPT("? ",5),IF(N(E219)&gt;N(G219),D219,B219)))))</f>
      </c>
      <c r="L219" s="56"/>
      <c r="M219" s="29" t="e">
        <f>VLOOKUP(I219,[0]!cla,2,TRUE)</f>
        <v>#VALUE!</v>
      </c>
      <c r="N219" s="29" t="e">
        <f>VLOOKUP(I219,[0]!cla,3,TRUE)</f>
        <v>#VALUE!</v>
      </c>
      <c r="O219" s="29" t="e">
        <f>VLOOKUP(K219,[0]!cla,2,TRUE)</f>
        <v>#VALUE!</v>
      </c>
      <c r="P219" s="29" t="e">
        <f>VLOOKUP(K219,[0]!cla,3,TRUE)</f>
        <v>#VALUE!</v>
      </c>
      <c r="Q219" s="29" t="b">
        <f>IF(OR(T(E219)="f",T(G219)="f"),TRUE,(ISERROR(P219)))</f>
        <v>1</v>
      </c>
      <c r="V219" s="8"/>
      <c r="W219" s="8"/>
      <c r="X219" s="8"/>
      <c r="Y219" s="8"/>
      <c r="Z219" s="8"/>
    </row>
    <row r="220" spans="1:26" ht="12" customHeight="1">
      <c r="A220" s="156"/>
      <c r="B220" s="54"/>
      <c r="C220" s="54"/>
      <c r="D220" s="54"/>
      <c r="E220" s="10"/>
      <c r="F220" s="12"/>
      <c r="G220" s="10"/>
      <c r="H220" s="128" t="s">
        <v>96</v>
      </c>
      <c r="I220" s="54"/>
      <c r="J220" s="90"/>
      <c r="K220" s="64"/>
      <c r="L220" s="56"/>
      <c r="V220" s="8"/>
      <c r="W220" s="8"/>
      <c r="X220" s="8"/>
      <c r="Y220" s="8"/>
      <c r="Z220" s="8"/>
    </row>
    <row r="221" spans="1:26" ht="12" customHeight="1">
      <c r="A221" s="156"/>
      <c r="B221" s="155" t="s">
        <v>141</v>
      </c>
      <c r="C221" s="54"/>
      <c r="D221" s="54"/>
      <c r="E221" s="10"/>
      <c r="F221" s="12"/>
      <c r="G221" s="10"/>
      <c r="H221" s="128" t="s">
        <v>96</v>
      </c>
      <c r="I221" s="54"/>
      <c r="J221" s="90"/>
      <c r="K221" s="64"/>
      <c r="L221" s="56"/>
      <c r="V221" s="8"/>
      <c r="W221" s="8"/>
      <c r="X221" s="8"/>
      <c r="Y221" s="8"/>
      <c r="Z221" s="8"/>
    </row>
    <row r="222" spans="1:26" ht="12" customHeight="1">
      <c r="A222" s="156"/>
      <c r="B222" s="54">
        <f>K157</f>
      </c>
      <c r="C222" s="53" t="s">
        <v>111</v>
      </c>
      <c r="D222" s="54">
        <f>K156</f>
      </c>
      <c r="E222" s="10"/>
      <c r="F222" s="14" t="s">
        <v>111</v>
      </c>
      <c r="G222" s="10"/>
      <c r="H222" s="128" t="s">
        <v>96</v>
      </c>
      <c r="I222" s="54">
        <f>IF(TRIM(D222)="",B222,IF(TRIM(B222)="",D222,IF(AND(E222=0,G222=0),REPT("_",15),IF(E222=G222,REPT("? ",5),IF(N(E222)&gt;N(G222),B222,D222)))))</f>
      </c>
      <c r="J222" s="90" t="str">
        <f>IF(AND(E222=0,G222=0),REPT("X",2),IF(E222=G222,REPT("X",2),IF(E222&gt;G222,"","")))</f>
        <v>XX</v>
      </c>
      <c r="K222" s="64">
        <f>IF(TRIM(D222)="","",IF(TRIM(B222)="","",IF(AND(E222=0,G222=0),REPT("_",15),IF(E222=G222,REPT("? ",5),IF(N(E222)&gt;N(G222),D222,B222)))))</f>
      </c>
      <c r="L222" s="56"/>
      <c r="M222" s="29" t="e">
        <f>VLOOKUP(I222,[0]!cla,2,TRUE)</f>
        <v>#VALUE!</v>
      </c>
      <c r="N222" s="29" t="e">
        <f>VLOOKUP(I222,[0]!cla,3,TRUE)</f>
        <v>#VALUE!</v>
      </c>
      <c r="O222" s="29" t="e">
        <f>VLOOKUP(K222,[0]!cla,2,TRUE)</f>
        <v>#VALUE!</v>
      </c>
      <c r="P222" s="29" t="e">
        <f>VLOOKUP(K222,[0]!cla,3,TRUE)</f>
        <v>#VALUE!</v>
      </c>
      <c r="Q222" s="29" t="b">
        <f>IF(OR(T(E222)="f",T(G222)="f"),TRUE,(ISERROR(P222)))</f>
        <v>1</v>
      </c>
      <c r="V222" s="8"/>
      <c r="W222" s="8"/>
      <c r="X222" s="8"/>
      <c r="Y222" s="8"/>
      <c r="Z222" s="8"/>
    </row>
    <row r="223" spans="1:26" ht="12" customHeight="1">
      <c r="A223" s="156"/>
      <c r="B223" s="54">
        <f>K158</f>
      </c>
      <c r="C223" s="53" t="s">
        <v>111</v>
      </c>
      <c r="D223" s="54">
        <f>K159</f>
      </c>
      <c r="E223" s="10"/>
      <c r="F223" s="14" t="s">
        <v>111</v>
      </c>
      <c r="G223" s="10"/>
      <c r="H223" s="128" t="s">
        <v>96</v>
      </c>
      <c r="I223" s="54">
        <f>IF(TRIM(D223)="",B223,IF(TRIM(B223)="",D223,IF(AND(E223=0,G223=0),REPT("_",15),IF(E223=G223,REPT("? ",5),IF(N(E223)&gt;N(G223),B223,D223)))))</f>
      </c>
      <c r="J223" s="90" t="str">
        <f>IF(AND(E223=0,G223=0),REPT("X",2),IF(E223=G223,REPT("X",2),IF(E223&gt;G223,"","")))</f>
        <v>XX</v>
      </c>
      <c r="K223" s="64">
        <f>IF(TRIM(D223)="","",IF(TRIM(B223)="","",IF(AND(E223=0,G223=0),REPT("_",15),IF(E223=G223,REPT("? ",5),IF(N(E223)&gt;N(G223),D223,B223)))))</f>
      </c>
      <c r="L223" s="56"/>
      <c r="M223" s="29" t="e">
        <f>VLOOKUP(I223,[0]!cla,2,TRUE)</f>
        <v>#VALUE!</v>
      </c>
      <c r="N223" s="29" t="e">
        <f>VLOOKUP(I223,[0]!cla,3,TRUE)</f>
        <v>#VALUE!</v>
      </c>
      <c r="O223" s="29" t="e">
        <f>VLOOKUP(K223,[0]!cla,2,TRUE)</f>
        <v>#VALUE!</v>
      </c>
      <c r="P223" s="29" t="e">
        <f>VLOOKUP(K223,[0]!cla,3,TRUE)</f>
        <v>#VALUE!</v>
      </c>
      <c r="Q223" s="29" t="b">
        <f>IF(OR(T(E223)="f",T(G223)="f"),TRUE,(ISERROR(P223)))</f>
        <v>1</v>
      </c>
      <c r="V223" s="8"/>
      <c r="W223" s="8"/>
      <c r="X223" s="8"/>
      <c r="Y223" s="8"/>
      <c r="Z223" s="8"/>
    </row>
    <row r="224" spans="1:26" ht="12" customHeight="1" thickBot="1">
      <c r="A224" s="156"/>
      <c r="B224" s="54"/>
      <c r="C224" s="54"/>
      <c r="D224" s="54"/>
      <c r="E224" s="10"/>
      <c r="F224" s="12"/>
      <c r="G224" s="10"/>
      <c r="H224" s="128"/>
      <c r="I224" s="54"/>
      <c r="J224" s="90"/>
      <c r="K224" s="64"/>
      <c r="L224" s="56"/>
      <c r="V224" s="8"/>
      <c r="W224" s="8"/>
      <c r="X224" s="8"/>
      <c r="Y224" s="8"/>
      <c r="Z224" s="8"/>
    </row>
    <row r="225" spans="1:26" ht="12" customHeight="1">
      <c r="A225" s="170"/>
      <c r="B225" s="159" t="s">
        <v>142</v>
      </c>
      <c r="C225" s="52"/>
      <c r="D225" s="52"/>
      <c r="E225" s="10"/>
      <c r="F225" s="13"/>
      <c r="G225" s="10"/>
      <c r="H225" s="131"/>
      <c r="I225" s="52"/>
      <c r="J225" s="89"/>
      <c r="K225" s="63"/>
      <c r="L225" s="56"/>
      <c r="V225" s="8"/>
      <c r="W225" s="8"/>
      <c r="X225" s="8"/>
      <c r="Y225" s="8"/>
      <c r="Z225" s="8"/>
    </row>
    <row r="226" spans="1:26" ht="12" customHeight="1">
      <c r="A226" s="156"/>
      <c r="B226" s="54" t="str">
        <f>I162</f>
        <v>DELAUNAY Yannick 3B402</v>
      </c>
      <c r="C226" s="53" t="s">
        <v>111</v>
      </c>
      <c r="D226" s="54" t="str">
        <f>I163</f>
        <v>LEFEVRE  Lionel 3B481</v>
      </c>
      <c r="E226" s="10">
        <v>1</v>
      </c>
      <c r="F226" s="14" t="s">
        <v>111</v>
      </c>
      <c r="G226" s="10">
        <v>3</v>
      </c>
      <c r="H226" s="128" t="s">
        <v>446</v>
      </c>
      <c r="I226" s="54" t="str">
        <f>IF(TRIM(D226)="",B226,IF(TRIM(B226)="",D226,IF(AND(E226=0,G226=0),REPT("_",15),IF(E226=G226,REPT("? ",5),IF(N(E226)&gt;N(G226),B226,D226)))))</f>
        <v>LEFEVRE  Lionel 3B481</v>
      </c>
      <c r="J226" s="90">
        <f>IF(AND(E226=0,G226=0),REPT("X",2),IF(E226=G226,REPT("X",2),IF(E226&gt;G226,"","")))</f>
      </c>
      <c r="K226" s="64" t="str">
        <f>IF(TRIM(D226)="","",IF(TRIM(B226)="","",IF(AND(E226=0,G226=0),REPT("_",15),IF(E226=G226,REPT("? ",5),IF(N(E226)&gt;N(G226),D226,B226)))))</f>
        <v>DELAUNAY Yannick 3B402</v>
      </c>
      <c r="L226" s="56"/>
      <c r="M226" s="29">
        <f>VLOOKUP(I226,[0]!cla,2,TRUE)</f>
        <v>481</v>
      </c>
      <c r="N226" s="29">
        <f>VLOOKUP(I226,[0]!cla,3,TRUE)</f>
        <v>8</v>
      </c>
      <c r="O226" s="29">
        <f>VLOOKUP(K226,[0]!cla,2,TRUE)</f>
        <v>402</v>
      </c>
      <c r="P226" s="29">
        <f>VLOOKUP(K226,[0]!cla,3,TRUE)</f>
        <v>8</v>
      </c>
      <c r="Q226" s="29" t="b">
        <f>IF(OR(T(E226)="f",T(G226)="f"),TRUE,(ISERROR(P226)))</f>
        <v>0</v>
      </c>
      <c r="V226" s="8"/>
      <c r="W226" s="8"/>
      <c r="X226" s="8"/>
      <c r="Y226" s="8"/>
      <c r="Z226" s="8"/>
    </row>
    <row r="227" spans="1:26" ht="12" customHeight="1">
      <c r="A227" s="156"/>
      <c r="B227" s="54"/>
      <c r="C227" s="54"/>
      <c r="D227" s="54"/>
      <c r="E227" s="10"/>
      <c r="F227" s="12"/>
      <c r="G227" s="10"/>
      <c r="H227" s="128" t="s">
        <v>96</v>
      </c>
      <c r="I227" s="54"/>
      <c r="J227" s="90"/>
      <c r="K227" s="64"/>
      <c r="L227" s="56"/>
      <c r="V227" s="8"/>
      <c r="W227" s="8"/>
      <c r="X227" s="8"/>
      <c r="Y227" s="8"/>
      <c r="Z227" s="8"/>
    </row>
    <row r="228" spans="1:26" ht="12" customHeight="1">
      <c r="A228" s="156"/>
      <c r="B228" s="155" t="s">
        <v>143</v>
      </c>
      <c r="C228" s="54"/>
      <c r="D228" s="54"/>
      <c r="E228" s="10"/>
      <c r="F228" s="12"/>
      <c r="G228" s="10"/>
      <c r="H228" s="128" t="s">
        <v>96</v>
      </c>
      <c r="I228" s="54"/>
      <c r="J228" s="90"/>
      <c r="K228" s="64"/>
      <c r="L228" s="56"/>
      <c r="V228" s="8"/>
      <c r="W228" s="8"/>
      <c r="X228" s="8"/>
      <c r="Y228" s="8"/>
      <c r="Z228" s="8"/>
    </row>
    <row r="229" spans="1:26" ht="12" customHeight="1">
      <c r="A229" s="156"/>
      <c r="B229" s="54" t="str">
        <f>K163</f>
        <v>LE BONHOMME Eric 3D805</v>
      </c>
      <c r="C229" s="53" t="s">
        <v>111</v>
      </c>
      <c r="D229" s="54" t="str">
        <f>K162</f>
        <v>GILIS Bruno 3C660</v>
      </c>
      <c r="E229" s="10">
        <v>3</v>
      </c>
      <c r="F229" s="14" t="s">
        <v>111</v>
      </c>
      <c r="G229" s="10">
        <v>0</v>
      </c>
      <c r="H229" s="128" t="s">
        <v>447</v>
      </c>
      <c r="I229" s="54" t="str">
        <f>IF(TRIM(D229)="",B229,IF(TRIM(B229)="",D229,IF(AND(E229=0,G229=0),REPT("_",15),IF(E229=G229,REPT("? ",5),IF(N(E229)&gt;N(G229),B229,D229)))))</f>
        <v>LE BONHOMME Eric 3D805</v>
      </c>
      <c r="J229" s="90">
        <f>IF(AND(E229=0,G229=0),REPT("X",2),IF(E229=G229,REPT("X",2),IF(E229&gt;G229,"","")))</f>
      </c>
      <c r="K229" s="64" t="str">
        <f>IF(TRIM(D229)="","",IF(TRIM(B229)="","",IF(AND(E229=0,G229=0),REPT("_",15),IF(E229=G229,REPT("? ",5),IF(N(E229)&gt;N(G229),D229,B229)))))</f>
        <v>GILIS Bruno 3C660</v>
      </c>
      <c r="L229" s="56"/>
      <c r="M229" s="29">
        <f>VLOOKUP(I229,[0]!cla,2,TRUE)</f>
        <v>805</v>
      </c>
      <c r="N229" s="29">
        <f>VLOOKUP(I229,[0]!cla,3,TRUE)</f>
        <v>10</v>
      </c>
      <c r="O229" s="29">
        <f>VLOOKUP(K229,[0]!cla,2,TRUE)</f>
        <v>660</v>
      </c>
      <c r="P229" s="29">
        <f>VLOOKUP(K229,[0]!cla,3,TRUE)</f>
        <v>9</v>
      </c>
      <c r="Q229" s="29" t="b">
        <f>IF(OR(T(E229)="f",T(G229)="f"),TRUE,(ISERROR(P229)))</f>
        <v>0</v>
      </c>
      <c r="V229" s="8"/>
      <c r="W229" s="8"/>
      <c r="X229" s="8"/>
      <c r="Y229" s="8"/>
      <c r="Z229" s="8"/>
    </row>
    <row r="230" spans="1:26" ht="12" customHeight="1">
      <c r="A230" s="156"/>
      <c r="B230" s="54"/>
      <c r="C230" s="54"/>
      <c r="D230" s="54"/>
      <c r="E230" s="10"/>
      <c r="F230" s="12"/>
      <c r="G230" s="10"/>
      <c r="H230" s="128" t="s">
        <v>96</v>
      </c>
      <c r="I230" s="54"/>
      <c r="J230" s="90"/>
      <c r="K230" s="64"/>
      <c r="L230" s="56"/>
      <c r="V230" s="8"/>
      <c r="W230" s="8"/>
      <c r="X230" s="8"/>
      <c r="Y230" s="8"/>
      <c r="Z230" s="8"/>
    </row>
    <row r="231" spans="1:26" ht="12" customHeight="1">
      <c r="A231" s="156"/>
      <c r="B231" s="155" t="s">
        <v>144</v>
      </c>
      <c r="C231" s="54"/>
      <c r="D231" s="54"/>
      <c r="E231" s="10"/>
      <c r="F231" s="12"/>
      <c r="G231" s="10"/>
      <c r="H231" s="128" t="s">
        <v>96</v>
      </c>
      <c r="I231" s="54"/>
      <c r="J231" s="90"/>
      <c r="K231" s="64"/>
      <c r="L231" s="56"/>
      <c r="V231" s="8"/>
      <c r="W231" s="8"/>
      <c r="X231" s="8"/>
      <c r="Y231" s="8"/>
      <c r="Z231" s="8"/>
    </row>
    <row r="232" spans="1:26" ht="12" customHeight="1">
      <c r="A232" s="156"/>
      <c r="B232" s="54" t="str">
        <f>I166</f>
        <v>JAN Gwénaël 3C669</v>
      </c>
      <c r="C232" s="53" t="s">
        <v>111</v>
      </c>
      <c r="D232" s="54" t="str">
        <f>I167</f>
        <v>BARRAIS Joris 3C638</v>
      </c>
      <c r="E232" s="10">
        <v>2</v>
      </c>
      <c r="F232" s="14" t="s">
        <v>111</v>
      </c>
      <c r="G232" s="10">
        <v>3</v>
      </c>
      <c r="H232" s="128" t="s">
        <v>96</v>
      </c>
      <c r="I232" s="54" t="str">
        <f>IF(TRIM(D232)="",B232,IF(TRIM(B232)="",D232,IF(AND(E232=0,G232=0),REPT("_",15),IF(E232=G232,REPT("? ",5),IF(N(E232)&gt;N(G232),B232,D232)))))</f>
        <v>BARRAIS Joris 3C638</v>
      </c>
      <c r="J232" s="90">
        <f>IF(AND(E232=0,G232=0),REPT("X",2),IF(E232=G232,REPT("X",2),IF(E232&gt;G232,"","")))</f>
      </c>
      <c r="K232" s="64" t="str">
        <f>IF(TRIM(D232)="","",IF(TRIM(B232)="","",IF(AND(E232=0,G232=0),REPT("_",15),IF(E232=G232,REPT("? ",5),IF(N(E232)&gt;N(G232),D232,B232)))))</f>
        <v>JAN Gwénaël 3C669</v>
      </c>
      <c r="L232" s="56"/>
      <c r="M232" s="29">
        <f>VLOOKUP(I232,[0]!cla,2,TRUE)</f>
        <v>638</v>
      </c>
      <c r="N232" s="29">
        <f>VLOOKUP(I232,[0]!cla,3,TRUE)</f>
        <v>9</v>
      </c>
      <c r="O232" s="29">
        <f>VLOOKUP(K232,[0]!cla,2,TRUE)</f>
        <v>669</v>
      </c>
      <c r="P232" s="29">
        <f>VLOOKUP(K232,[0]!cla,3,TRUE)</f>
        <v>9</v>
      </c>
      <c r="Q232" s="29" t="b">
        <f>IF(OR(T(E232)="f",T(G232)="f"),TRUE,(ISERROR(P232)))</f>
        <v>0</v>
      </c>
      <c r="V232" s="8"/>
      <c r="W232" s="8"/>
      <c r="X232" s="8"/>
      <c r="Y232" s="8"/>
      <c r="Z232" s="8"/>
    </row>
    <row r="233" spans="1:26" ht="12" customHeight="1">
      <c r="A233" s="156"/>
      <c r="B233" s="54"/>
      <c r="C233" s="54"/>
      <c r="D233" s="54"/>
      <c r="E233" s="10"/>
      <c r="F233" s="12"/>
      <c r="G233" s="10"/>
      <c r="H233" s="128" t="s">
        <v>96</v>
      </c>
      <c r="I233" s="54"/>
      <c r="J233" s="90"/>
      <c r="K233" s="64"/>
      <c r="L233" s="56"/>
      <c r="V233" s="8"/>
      <c r="W233" s="8"/>
      <c r="X233" s="8"/>
      <c r="Y233" s="8"/>
      <c r="Z233" s="8"/>
    </row>
    <row r="234" spans="1:26" ht="12" customHeight="1">
      <c r="A234" s="156"/>
      <c r="B234" s="155" t="s">
        <v>145</v>
      </c>
      <c r="C234" s="54"/>
      <c r="D234" s="54"/>
      <c r="E234" s="10"/>
      <c r="F234" s="12"/>
      <c r="G234" s="10"/>
      <c r="H234" s="128" t="s">
        <v>96</v>
      </c>
      <c r="I234" s="54"/>
      <c r="J234" s="90"/>
      <c r="K234" s="64"/>
      <c r="L234" s="56"/>
      <c r="V234" s="8"/>
      <c r="W234" s="8"/>
      <c r="X234" s="8"/>
      <c r="Y234" s="8"/>
      <c r="Z234" s="8"/>
    </row>
    <row r="235" spans="1:26" ht="12" customHeight="1">
      <c r="A235" s="156"/>
      <c r="B235" s="54" t="str">
        <f>K167</f>
        <v>CHESNEAU Didier 4C1513</v>
      </c>
      <c r="C235" s="53" t="s">
        <v>111</v>
      </c>
      <c r="D235" s="54" t="str">
        <f>K166</f>
        <v>LE DOUARIN Xavier 4D1948</v>
      </c>
      <c r="E235" s="10">
        <v>2</v>
      </c>
      <c r="F235" s="14" t="s">
        <v>111</v>
      </c>
      <c r="G235" s="10">
        <v>3</v>
      </c>
      <c r="H235" s="128" t="s">
        <v>444</v>
      </c>
      <c r="I235" s="54" t="str">
        <f>IF(TRIM(D235)="",B235,IF(TRIM(B235)="",D235,IF(AND(E235=0,G235=0),REPT("_",15),IF(E235=G235,REPT("? ",5),IF(N(E235)&gt;N(G235),B235,D235)))))</f>
        <v>LE DOUARIN Xavier 4D1948</v>
      </c>
      <c r="J235" s="90">
        <f>IF(AND(E235=0,G235=0),REPT("X",2),IF(E235=G235,REPT("X",2),IF(E235&gt;G235,"","")))</f>
      </c>
      <c r="K235" s="64" t="str">
        <f>IF(TRIM(D235)="","",IF(TRIM(B235)="","",IF(AND(E235=0,G235=0),REPT("_",15),IF(E235=G235,REPT("? ",5),IF(N(E235)&gt;N(G235),D235,B235)))))</f>
        <v>CHESNEAU Didier 4C1513</v>
      </c>
      <c r="L235" s="56"/>
      <c r="M235" s="29">
        <f>VLOOKUP(I235,[0]!cla,2,TRUE)</f>
        <v>1948</v>
      </c>
      <c r="N235" s="29">
        <f>VLOOKUP(I235,[0]!cla,3,TRUE)</f>
        <v>14</v>
      </c>
      <c r="O235" s="29">
        <f>VLOOKUP(K235,[0]!cla,2,TRUE)</f>
        <v>1513</v>
      </c>
      <c r="P235" s="29">
        <f>VLOOKUP(K235,[0]!cla,3,TRUE)</f>
        <v>13</v>
      </c>
      <c r="Q235" s="29" t="b">
        <f>IF(OR(T(E235)="f",T(G235)="f"),TRUE,(ISERROR(P235)))</f>
        <v>0</v>
      </c>
      <c r="V235" s="8"/>
      <c r="W235" s="8"/>
      <c r="X235" s="8"/>
      <c r="Y235" s="8"/>
      <c r="Z235" s="8"/>
    </row>
    <row r="236" spans="1:26" ht="12" customHeight="1">
      <c r="A236" s="156"/>
      <c r="B236" s="54"/>
      <c r="C236" s="54"/>
      <c r="D236" s="54"/>
      <c r="E236" s="10"/>
      <c r="F236" s="12"/>
      <c r="G236" s="10"/>
      <c r="H236" s="128" t="s">
        <v>96</v>
      </c>
      <c r="I236" s="54"/>
      <c r="J236" s="90"/>
      <c r="K236" s="64"/>
      <c r="L236" s="56"/>
      <c r="V236" s="8"/>
      <c r="W236" s="8"/>
      <c r="X236" s="8"/>
      <c r="Y236" s="8"/>
      <c r="Z236" s="8"/>
    </row>
    <row r="237" spans="1:26" ht="12" customHeight="1">
      <c r="A237" s="156"/>
      <c r="B237" s="155" t="s">
        <v>146</v>
      </c>
      <c r="C237" s="54"/>
      <c r="D237" s="54"/>
      <c r="E237" s="10"/>
      <c r="F237" s="12"/>
      <c r="G237" s="10"/>
      <c r="H237" s="128" t="s">
        <v>96</v>
      </c>
      <c r="I237" s="54"/>
      <c r="J237" s="90"/>
      <c r="K237" s="64"/>
      <c r="L237" s="56"/>
      <c r="V237" s="8"/>
      <c r="W237" s="8"/>
      <c r="X237" s="8"/>
      <c r="Y237" s="8"/>
      <c r="Z237" s="8"/>
    </row>
    <row r="238" spans="1:26" ht="12" customHeight="1">
      <c r="A238" s="156"/>
      <c r="B238" s="54" t="str">
        <f>I170</f>
        <v>COMBOT Frédérick 4D1839</v>
      </c>
      <c r="C238" s="53" t="s">
        <v>111</v>
      </c>
      <c r="D238" s="54" t="str">
        <f>I171</f>
        <v>TANGUY Yves 5B2524</v>
      </c>
      <c r="E238" s="10">
        <v>0</v>
      </c>
      <c r="F238" s="14" t="s">
        <v>111</v>
      </c>
      <c r="G238" s="10">
        <v>3</v>
      </c>
      <c r="H238" s="128" t="s">
        <v>434</v>
      </c>
      <c r="I238" s="54" t="str">
        <f>IF(TRIM(D238)="",B238,IF(TRIM(B238)="",D238,IF(AND(E238=0,G238=0),REPT("_",15),IF(E238=G238,REPT("? ",5),IF(N(E238)&gt;N(G238),B238,D238)))))</f>
        <v>TANGUY Yves 5B2524</v>
      </c>
      <c r="J238" s="90">
        <f>IF(AND(E238=0,G238=0),REPT("X",2),IF(E238=G238,REPT("X",2),IF(E238&gt;G238,"","")))</f>
      </c>
      <c r="K238" s="64" t="str">
        <f>IF(TRIM(D238)="","",IF(TRIM(B238)="","",IF(AND(E238=0,G238=0),REPT("_",15),IF(E238=G238,REPT("? ",5),IF(N(E238)&gt;N(G238),D238,B238)))))</f>
        <v>COMBOT Frédérick 4D1839</v>
      </c>
      <c r="L238" s="56"/>
      <c r="M238" s="29">
        <f>VLOOKUP(I238,[0]!cla,2,TRUE)</f>
        <v>2524</v>
      </c>
      <c r="N238" s="29">
        <f>VLOOKUP(I238,[0]!cla,3,TRUE)</f>
        <v>16</v>
      </c>
      <c r="O238" s="29">
        <f>VLOOKUP(K238,[0]!cla,2,TRUE)</f>
        <v>1839</v>
      </c>
      <c r="P238" s="29">
        <f>VLOOKUP(K238,[0]!cla,3,TRUE)</f>
        <v>14</v>
      </c>
      <c r="Q238" s="29" t="b">
        <f>IF(OR(T(E238)="f",T(G238)="f"),TRUE,(ISERROR(P238)))</f>
        <v>0</v>
      </c>
      <c r="V238" s="8"/>
      <c r="W238" s="8"/>
      <c r="X238" s="8"/>
      <c r="Y238" s="8"/>
      <c r="Z238" s="8"/>
    </row>
    <row r="239" spans="1:26" ht="12" customHeight="1">
      <c r="A239" s="156"/>
      <c r="B239" s="54"/>
      <c r="C239" s="54"/>
      <c r="D239" s="54"/>
      <c r="E239" s="10"/>
      <c r="F239" s="12"/>
      <c r="G239" s="10"/>
      <c r="H239" s="128" t="s">
        <v>96</v>
      </c>
      <c r="I239" s="54"/>
      <c r="J239" s="90"/>
      <c r="K239" s="64"/>
      <c r="L239" s="56"/>
      <c r="V239" s="8"/>
      <c r="W239" s="8"/>
      <c r="X239" s="8"/>
      <c r="Y239" s="8"/>
      <c r="Z239" s="8"/>
    </row>
    <row r="240" spans="1:26" ht="12" customHeight="1">
      <c r="A240" s="156"/>
      <c r="B240" s="155" t="s">
        <v>147</v>
      </c>
      <c r="C240" s="54"/>
      <c r="D240" s="54"/>
      <c r="E240" s="10"/>
      <c r="F240" s="12"/>
      <c r="G240" s="10"/>
      <c r="H240" s="128" t="s">
        <v>96</v>
      </c>
      <c r="I240" s="54"/>
      <c r="J240" s="90"/>
      <c r="K240" s="64"/>
      <c r="L240" s="56"/>
      <c r="V240" s="8"/>
      <c r="W240" s="8"/>
      <c r="X240" s="8"/>
      <c r="Y240" s="8"/>
      <c r="Z240" s="8"/>
    </row>
    <row r="241" spans="1:26" ht="12" customHeight="1">
      <c r="A241" s="156"/>
      <c r="B241" s="54" t="str">
        <f>K171</f>
        <v>CALLOCH Philippe 5C3388</v>
      </c>
      <c r="C241" s="53" t="s">
        <v>111</v>
      </c>
      <c r="D241" s="54" t="str">
        <f>K170</f>
        <v>BERNARD Pierre 5C3078</v>
      </c>
      <c r="E241" s="10">
        <v>3</v>
      </c>
      <c r="F241" s="14" t="s">
        <v>111</v>
      </c>
      <c r="G241" s="10">
        <v>1</v>
      </c>
      <c r="H241" s="128" t="s">
        <v>436</v>
      </c>
      <c r="I241" s="54" t="str">
        <f>IF(TRIM(D241)="",B241,IF(TRIM(B241)="",D241,IF(AND(E241=0,G241=0),REPT("_",15),IF(E241=G241,REPT("? ",5),IF(N(E241)&gt;N(G241),B241,D241)))))</f>
        <v>CALLOCH Philippe 5C3388</v>
      </c>
      <c r="J241" s="90">
        <f>IF(AND(E241=0,G241=0),REPT("X",2),IF(E241=G241,REPT("X",2),IF(E241&gt;G241,"","")))</f>
      </c>
      <c r="K241" s="64" t="str">
        <f>IF(TRIM(D241)="","",IF(TRIM(B241)="","",IF(AND(E241=0,G241=0),REPT("_",15),IF(E241=G241,REPT("? ",5),IF(N(E241)&gt;N(G241),D241,B241)))))</f>
        <v>BERNARD Pierre 5C3078</v>
      </c>
      <c r="L241" s="56"/>
      <c r="M241" s="29">
        <f>VLOOKUP(I241,[0]!cla,2,TRUE)</f>
        <v>3388</v>
      </c>
      <c r="N241" s="29">
        <f>VLOOKUP(I241,[0]!cla,3,TRUE)</f>
        <v>17</v>
      </c>
      <c r="O241" s="29">
        <f>VLOOKUP(K241,[0]!cla,2,TRUE)</f>
        <v>3078</v>
      </c>
      <c r="P241" s="29">
        <f>VLOOKUP(K241,[0]!cla,3,TRUE)</f>
        <v>17</v>
      </c>
      <c r="Q241" s="29" t="b">
        <f>IF(OR(T(E241)="f",T(G241)="f"),TRUE,(ISERROR(P241)))</f>
        <v>0</v>
      </c>
      <c r="X241" s="8"/>
      <c r="Y241" s="8"/>
      <c r="Z241" s="8"/>
    </row>
    <row r="242" spans="1:26" ht="12" customHeight="1">
      <c r="A242" s="156"/>
      <c r="B242" s="54"/>
      <c r="C242" s="54"/>
      <c r="D242" s="54"/>
      <c r="E242" s="10"/>
      <c r="F242" s="12"/>
      <c r="G242" s="10"/>
      <c r="H242" s="128" t="s">
        <v>96</v>
      </c>
      <c r="I242" s="54"/>
      <c r="J242" s="90"/>
      <c r="K242" s="64"/>
      <c r="L242" s="56"/>
      <c r="V242" s="8"/>
      <c r="W242" s="8"/>
      <c r="X242" s="8"/>
      <c r="Y242" s="8"/>
      <c r="Z242" s="8"/>
    </row>
    <row r="243" spans="1:26" ht="12" customHeight="1">
      <c r="A243" s="156"/>
      <c r="B243" s="155" t="s">
        <v>148</v>
      </c>
      <c r="C243" s="54"/>
      <c r="D243" s="54"/>
      <c r="E243" s="10"/>
      <c r="F243" s="12"/>
      <c r="G243" s="10"/>
      <c r="H243" s="128" t="s">
        <v>96</v>
      </c>
      <c r="I243" s="54"/>
      <c r="J243" s="90"/>
      <c r="K243" s="64"/>
      <c r="L243" s="56"/>
      <c r="V243" s="8"/>
      <c r="W243" s="8"/>
      <c r="X243" s="8"/>
      <c r="Y243" s="8"/>
      <c r="Z243" s="8"/>
    </row>
    <row r="244" spans="1:26" ht="12" customHeight="1">
      <c r="A244" s="156"/>
      <c r="B244" s="54" t="str">
        <f>I174</f>
        <v>ONBASIOGLU Gilles 5B2541</v>
      </c>
      <c r="C244" s="53" t="s">
        <v>111</v>
      </c>
      <c r="D244" s="54" t="str">
        <f>I175</f>
        <v>CABARET Laurent 5C3199</v>
      </c>
      <c r="E244" s="10">
        <v>0</v>
      </c>
      <c r="F244" s="14" t="s">
        <v>111</v>
      </c>
      <c r="G244" s="10">
        <v>3</v>
      </c>
      <c r="H244" s="128" t="s">
        <v>442</v>
      </c>
      <c r="I244" s="54" t="str">
        <f>IF(TRIM(D244)="",B244,IF(TRIM(B244)="",D244,IF(AND(E244=0,G244=0),REPT("_",15),IF(E244=G244,REPT("? ",5),IF(N(E244)&gt;N(G244),B244,D244)))))</f>
        <v>CABARET Laurent 5C3199</v>
      </c>
      <c r="J244" s="90">
        <f>IF(AND(E244=0,G244=0),REPT("X",2),IF(E244=G244,REPT("X",2),IF(E244&gt;G244,"","")))</f>
      </c>
      <c r="K244" s="64" t="str">
        <f>IF(TRIM(D244)="","",IF(TRIM(B244)="","",IF(AND(E244=0,G244=0),REPT("_",15),IF(E244=G244,REPT("? ",5),IF(N(E244)&gt;N(G244),D244,B244)))))</f>
        <v>ONBASIOGLU Gilles 5B2541</v>
      </c>
      <c r="L244" s="56"/>
      <c r="M244" s="29">
        <f>VLOOKUP(I244,[0]!cla,2,TRUE)</f>
        <v>3199</v>
      </c>
      <c r="N244" s="29">
        <f>VLOOKUP(I244,[0]!cla,3,TRUE)</f>
        <v>17</v>
      </c>
      <c r="O244" s="29">
        <f>VLOOKUP(K244,[0]!cla,2,TRUE)</f>
        <v>2541</v>
      </c>
      <c r="P244" s="29">
        <f>VLOOKUP(K244,[0]!cla,3,TRUE)</f>
        <v>16</v>
      </c>
      <c r="Q244" s="29" t="b">
        <f>IF(OR(T(E244)="f",T(G244)="f"),TRUE,(ISERROR(P244)))</f>
        <v>0</v>
      </c>
      <c r="X244" s="8"/>
      <c r="Y244" s="8"/>
      <c r="Z244" s="8"/>
    </row>
    <row r="245" spans="1:26" ht="12" customHeight="1">
      <c r="A245" s="156"/>
      <c r="B245" s="54"/>
      <c r="C245" s="54"/>
      <c r="D245" s="54"/>
      <c r="E245" s="10"/>
      <c r="F245" s="12"/>
      <c r="G245" s="10"/>
      <c r="H245" s="128" t="s">
        <v>96</v>
      </c>
      <c r="I245" s="54"/>
      <c r="J245" s="90"/>
      <c r="K245" s="64"/>
      <c r="L245" s="56"/>
      <c r="V245" s="8"/>
      <c r="W245" s="8"/>
      <c r="X245" s="8"/>
      <c r="Y245" s="8"/>
      <c r="Z245" s="8"/>
    </row>
    <row r="246" spans="1:26" ht="12" customHeight="1">
      <c r="A246" s="156"/>
      <c r="B246" s="155" t="s">
        <v>149</v>
      </c>
      <c r="C246" s="54"/>
      <c r="D246" s="54"/>
      <c r="E246" s="10"/>
      <c r="F246" s="12"/>
      <c r="G246" s="10"/>
      <c r="H246" s="128" t="s">
        <v>96</v>
      </c>
      <c r="I246" s="54"/>
      <c r="J246" s="90"/>
      <c r="K246" s="64"/>
      <c r="L246" s="56"/>
      <c r="V246" s="8"/>
      <c r="W246" s="8"/>
      <c r="X246" s="8"/>
      <c r="Y246" s="8"/>
      <c r="Z246" s="8"/>
    </row>
    <row r="247" spans="1:26" ht="12" customHeight="1">
      <c r="A247" s="156"/>
      <c r="B247" s="54" t="str">
        <f>K175</f>
        <v>VERCHERE Dominique 5A1996</v>
      </c>
      <c r="C247" s="53" t="s">
        <v>111</v>
      </c>
      <c r="D247" s="54" t="str">
        <f>K174</f>
        <v>BONTEMPS Christophe NC4800</v>
      </c>
      <c r="E247" s="10">
        <v>3</v>
      </c>
      <c r="F247" s="14" t="s">
        <v>111</v>
      </c>
      <c r="G247" s="10">
        <v>0</v>
      </c>
      <c r="H247" s="128" t="s">
        <v>435</v>
      </c>
      <c r="I247" s="54" t="str">
        <f>IF(TRIM(D247)="",B247,IF(TRIM(B247)="",D247,IF(AND(E247=0,G247=0),REPT("_",15),IF(E247=G247,REPT("? ",5),IF(N(E247)&gt;N(G247),B247,D247)))))</f>
        <v>VERCHERE Dominique 5A1996</v>
      </c>
      <c r="J247" s="90">
        <f>IF(AND(E247=0,G247=0),REPT("X",2),IF(E247=G247,REPT("X",2),IF(E247&gt;G247,"","")))</f>
      </c>
      <c r="K247" s="64" t="str">
        <f>IF(TRIM(D247)="","",IF(TRIM(B247)="","",IF(AND(E247=0,G247=0),REPT("_",15),IF(E247=G247,REPT("? ",5),IF(N(E247)&gt;N(G247),D247,B247)))))</f>
        <v>BONTEMPS Christophe NC4800</v>
      </c>
      <c r="L247" s="56"/>
      <c r="M247" s="29">
        <f>VLOOKUP(I247,[0]!cla,2,TRUE)</f>
        <v>1996</v>
      </c>
      <c r="N247" s="29">
        <f>VLOOKUP(I247,[0]!cla,3,TRUE)</f>
        <v>15</v>
      </c>
      <c r="O247" s="29">
        <f>VLOOKUP(K247,[0]!cla,2,TRUE)</f>
        <v>4800</v>
      </c>
      <c r="P247" s="29">
        <f>VLOOKUP(K247,[0]!cla,3,TRUE)</f>
        <v>18</v>
      </c>
      <c r="Q247" s="29" t="b">
        <f>IF(OR(T(E247)="f",T(G247)="f"),TRUE,(ISERROR(P247)))</f>
        <v>0</v>
      </c>
      <c r="X247" s="8"/>
      <c r="Y247" s="8"/>
      <c r="Z247" s="8"/>
    </row>
    <row r="248" spans="1:26" ht="12" customHeight="1">
      <c r="A248" s="156"/>
      <c r="B248" s="54"/>
      <c r="C248" s="54"/>
      <c r="D248" s="54"/>
      <c r="E248" s="10"/>
      <c r="F248" s="12"/>
      <c r="G248" s="10"/>
      <c r="H248" s="128" t="s">
        <v>96</v>
      </c>
      <c r="I248" s="54"/>
      <c r="J248" s="90"/>
      <c r="K248" s="64"/>
      <c r="L248" s="56"/>
      <c r="V248" s="8"/>
      <c r="W248" s="8"/>
      <c r="X248" s="8"/>
      <c r="Y248" s="8"/>
      <c r="Z248" s="8"/>
    </row>
    <row r="249" spans="1:26" ht="12" customHeight="1">
      <c r="A249" s="156"/>
      <c r="B249" s="155" t="s">
        <v>150</v>
      </c>
      <c r="C249" s="54"/>
      <c r="D249" s="54"/>
      <c r="E249" s="10"/>
      <c r="F249" s="12"/>
      <c r="G249" s="10"/>
      <c r="H249" s="128" t="s">
        <v>96</v>
      </c>
      <c r="I249" s="54"/>
      <c r="J249" s="90"/>
      <c r="K249" s="64"/>
      <c r="L249" s="56"/>
      <c r="V249" s="8"/>
      <c r="W249" s="8"/>
      <c r="X249" s="8"/>
      <c r="Y249" s="8"/>
      <c r="Z249" s="8"/>
    </row>
    <row r="250" spans="1:26" ht="12" customHeight="1">
      <c r="A250" s="156"/>
      <c r="B250" s="54">
        <f>I178</f>
      </c>
      <c r="C250" s="53" t="s">
        <v>111</v>
      </c>
      <c r="D250" s="54">
        <f>I179</f>
      </c>
      <c r="E250" s="10"/>
      <c r="F250" s="14" t="s">
        <v>111</v>
      </c>
      <c r="G250" s="10"/>
      <c r="H250" s="128" t="s">
        <v>96</v>
      </c>
      <c r="I250" s="54">
        <f>IF(TRIM(D250)="",B250,IF(TRIM(B250)="",D250,IF(AND(E250=0,G250=0),REPT("_",15),IF(E250=G250,REPT("? ",5),IF(N(E250)&gt;N(G250),B250,D250)))))</f>
      </c>
      <c r="J250" s="90" t="str">
        <f>IF(AND(E250=0,G250=0),REPT("X",2),IF(E250=G250,REPT("X",2),IF(E250&gt;G250,"","")))</f>
        <v>XX</v>
      </c>
      <c r="K250" s="64">
        <f>IF(TRIM(D250)="","",IF(TRIM(B250)="","",IF(AND(E250=0,G250=0),REPT("_",15),IF(E250=G250,REPT("? ",5),IF(N(E250)&gt;N(G250),D250,B250)))))</f>
      </c>
      <c r="L250" s="56"/>
      <c r="M250" s="29" t="e">
        <f>VLOOKUP(I250,[0]!cla,2,TRUE)</f>
        <v>#VALUE!</v>
      </c>
      <c r="N250" s="29" t="e">
        <f>VLOOKUP(I250,[0]!cla,3,TRUE)</f>
        <v>#VALUE!</v>
      </c>
      <c r="O250" s="29" t="e">
        <f>VLOOKUP(K250,[0]!cla,2,TRUE)</f>
        <v>#VALUE!</v>
      </c>
      <c r="P250" s="29" t="e">
        <f>VLOOKUP(K250,[0]!cla,3,TRUE)</f>
        <v>#VALUE!</v>
      </c>
      <c r="Q250" s="29" t="b">
        <f>IF(OR(T(E250)="f",T(G250)="f"),TRUE,(ISERROR(P250)))</f>
        <v>1</v>
      </c>
      <c r="V250" s="8"/>
      <c r="W250" s="8"/>
      <c r="X250" s="8"/>
      <c r="Y250" s="8"/>
      <c r="Z250" s="8"/>
    </row>
    <row r="251" spans="1:26" ht="12" customHeight="1">
      <c r="A251" s="156"/>
      <c r="B251" s="54"/>
      <c r="C251" s="54"/>
      <c r="D251" s="54"/>
      <c r="E251" s="10"/>
      <c r="F251" s="12"/>
      <c r="G251" s="10"/>
      <c r="H251" s="128" t="s">
        <v>96</v>
      </c>
      <c r="I251" s="54"/>
      <c r="J251" s="90"/>
      <c r="K251" s="64"/>
      <c r="L251" s="56"/>
      <c r="V251" s="8"/>
      <c r="W251" s="8"/>
      <c r="X251" s="8"/>
      <c r="Y251" s="8"/>
      <c r="Z251" s="8"/>
    </row>
    <row r="252" spans="1:26" ht="12" customHeight="1">
      <c r="A252" s="156"/>
      <c r="B252" s="155" t="s">
        <v>151</v>
      </c>
      <c r="C252" s="54"/>
      <c r="D252" s="54"/>
      <c r="E252" s="10"/>
      <c r="F252" s="12"/>
      <c r="G252" s="10"/>
      <c r="H252" s="128" t="s">
        <v>96</v>
      </c>
      <c r="I252" s="54"/>
      <c r="J252" s="90"/>
      <c r="K252" s="64"/>
      <c r="L252" s="56"/>
      <c r="V252" s="8"/>
      <c r="W252" s="8"/>
      <c r="X252" s="8"/>
      <c r="Y252" s="8"/>
      <c r="Z252" s="8"/>
    </row>
    <row r="253" spans="1:26" ht="12" customHeight="1">
      <c r="A253" s="156"/>
      <c r="B253" s="54">
        <f>K179</f>
      </c>
      <c r="C253" s="53" t="s">
        <v>111</v>
      </c>
      <c r="D253" s="54">
        <f>K178</f>
      </c>
      <c r="E253" s="10"/>
      <c r="F253" s="14" t="s">
        <v>111</v>
      </c>
      <c r="G253" s="10"/>
      <c r="H253" s="128" t="s">
        <v>96</v>
      </c>
      <c r="I253" s="54">
        <f>IF(TRIM(D253)="",B253,IF(AND(E253=0,G253=0),REPT("_",15),IF(E253=G253,REPT("? ",5),IF(N(E253)&gt;N(G253),B253,D253))))</f>
      </c>
      <c r="J253" s="90" t="str">
        <f>IF(AND(E253=0,G253=0),REPT("X",2),IF(E253=G253,REPT("X",2),IF(E253&gt;G253,"","")))</f>
        <v>XX</v>
      </c>
      <c r="K253" s="64">
        <f>IF(TRIM(D253)="","",IF(AND(E253=0,G253=0),REPT("_",15),IF(E253=G253,REPT("? ",5),IF(N(E253)&gt;N(G253),D253,B253))))</f>
      </c>
      <c r="L253" s="56"/>
      <c r="M253" s="29" t="e">
        <f>VLOOKUP(I253,[0]!cla,2,TRUE)</f>
        <v>#VALUE!</v>
      </c>
      <c r="N253" s="29" t="e">
        <f>VLOOKUP(I253,[0]!cla,3,TRUE)</f>
        <v>#VALUE!</v>
      </c>
      <c r="O253" s="29" t="e">
        <f>VLOOKUP(K253,[0]!cla,2,TRUE)</f>
        <v>#VALUE!</v>
      </c>
      <c r="P253" s="29" t="e">
        <f>VLOOKUP(K253,[0]!cla,3,TRUE)</f>
        <v>#VALUE!</v>
      </c>
      <c r="Q253" s="29" t="b">
        <f>IF(OR(T(E253)="f",T(G253)="f"),TRUE,(ISERROR(P253)))</f>
        <v>1</v>
      </c>
      <c r="V253" s="8"/>
      <c r="W253" s="8"/>
      <c r="X253" s="8"/>
      <c r="Y253" s="8"/>
      <c r="Z253" s="8"/>
    </row>
    <row r="254" spans="1:26" ht="12" customHeight="1">
      <c r="A254" s="156"/>
      <c r="B254" s="54"/>
      <c r="C254" s="54"/>
      <c r="D254" s="54"/>
      <c r="E254" s="10"/>
      <c r="F254" s="12"/>
      <c r="G254" s="10"/>
      <c r="H254" s="128" t="s">
        <v>96</v>
      </c>
      <c r="I254" s="54"/>
      <c r="J254" s="90"/>
      <c r="K254" s="64"/>
      <c r="L254" s="56"/>
      <c r="V254" s="8"/>
      <c r="W254" s="8"/>
      <c r="X254" s="8"/>
      <c r="Y254" s="8"/>
      <c r="Z254" s="8"/>
    </row>
    <row r="255" spans="1:26" ht="12" customHeight="1">
      <c r="A255" s="156"/>
      <c r="B255" s="155" t="s">
        <v>152</v>
      </c>
      <c r="C255" s="54"/>
      <c r="D255" s="54"/>
      <c r="E255" s="10"/>
      <c r="F255" s="12"/>
      <c r="G255" s="10"/>
      <c r="H255" s="128" t="s">
        <v>96</v>
      </c>
      <c r="I255" s="54"/>
      <c r="J255" s="90"/>
      <c r="K255" s="64"/>
      <c r="L255" s="56"/>
      <c r="V255" s="8"/>
      <c r="W255" s="8"/>
      <c r="X255" s="8"/>
      <c r="Y255" s="8"/>
      <c r="Z255" s="8"/>
    </row>
    <row r="256" spans="1:26" ht="12" customHeight="1">
      <c r="A256" s="156"/>
      <c r="B256" s="54">
        <f>I182</f>
      </c>
      <c r="C256" s="53" t="s">
        <v>111</v>
      </c>
      <c r="D256" s="54">
        <f>I183</f>
      </c>
      <c r="E256" s="10"/>
      <c r="F256" s="14" t="s">
        <v>111</v>
      </c>
      <c r="G256" s="10"/>
      <c r="H256" s="128" t="s">
        <v>96</v>
      </c>
      <c r="I256" s="54">
        <f>IF(TRIM(D256)="",B256,IF(TRIM(B256)="",D256,IF(AND(E256=0,G256=0),REPT("_",15),IF(E256=G256,REPT("? ",5),IF(N(E256)&gt;N(G256),B256,D256)))))</f>
      </c>
      <c r="J256" s="90" t="str">
        <f>IF(AND(E256=0,G256=0),REPT("X",2),IF(E256=G256,REPT("X",2),IF(E256&gt;G256,"","")))</f>
        <v>XX</v>
      </c>
      <c r="K256" s="64">
        <f>IF(TRIM(D256)="","",IF(TRIM(B256)="","",IF(AND(E256=0,G256=0),REPT("_",15),IF(E256=G256,REPT("? ",5),IF(N(E256)&gt;N(G256),D256,B256)))))</f>
      </c>
      <c r="L256" s="56"/>
      <c r="M256" s="29" t="e">
        <f>VLOOKUP(I256,[0]!cla,2,TRUE)</f>
        <v>#VALUE!</v>
      </c>
      <c r="N256" s="29" t="e">
        <f>VLOOKUP(I256,[0]!cla,3,TRUE)</f>
        <v>#VALUE!</v>
      </c>
      <c r="O256" s="29" t="e">
        <f>VLOOKUP(K256,[0]!cla,2,TRUE)</f>
        <v>#VALUE!</v>
      </c>
      <c r="P256" s="29" t="e">
        <f>VLOOKUP(K256,[0]!cla,3,TRUE)</f>
        <v>#VALUE!</v>
      </c>
      <c r="Q256" s="29" t="b">
        <f>IF(OR(T(E256)="f",T(G256)="f"),TRUE,(ISERROR(P256)))</f>
        <v>1</v>
      </c>
      <c r="V256" s="8"/>
      <c r="W256" s="8"/>
      <c r="X256" s="8"/>
      <c r="Y256" s="8"/>
      <c r="Z256" s="8"/>
    </row>
    <row r="257" spans="1:26" ht="12" customHeight="1">
      <c r="A257" s="156"/>
      <c r="B257" s="54"/>
      <c r="C257" s="54"/>
      <c r="D257" s="54"/>
      <c r="E257" s="10"/>
      <c r="F257" s="12"/>
      <c r="G257" s="10"/>
      <c r="H257" s="128" t="s">
        <v>96</v>
      </c>
      <c r="I257" s="54"/>
      <c r="J257" s="90"/>
      <c r="K257" s="64"/>
      <c r="L257" s="56"/>
      <c r="V257" s="8"/>
      <c r="W257" s="8"/>
      <c r="X257" s="8"/>
      <c r="Y257" s="8"/>
      <c r="Z257" s="8"/>
    </row>
    <row r="258" spans="1:26" ht="12" customHeight="1">
      <c r="A258" s="156"/>
      <c r="B258" s="155" t="s">
        <v>153</v>
      </c>
      <c r="C258" s="54"/>
      <c r="D258" s="54"/>
      <c r="E258" s="10"/>
      <c r="F258" s="12"/>
      <c r="G258" s="10"/>
      <c r="H258" s="128" t="s">
        <v>96</v>
      </c>
      <c r="I258" s="54"/>
      <c r="J258" s="90"/>
      <c r="K258" s="64"/>
      <c r="L258" s="56"/>
      <c r="V258" s="8"/>
      <c r="W258" s="8"/>
      <c r="X258" s="8"/>
      <c r="Y258" s="8"/>
      <c r="Z258" s="8"/>
    </row>
    <row r="259" spans="1:26" ht="12" customHeight="1">
      <c r="A259" s="156"/>
      <c r="B259" s="54">
        <f>K183</f>
      </c>
      <c r="C259" s="53" t="s">
        <v>111</v>
      </c>
      <c r="D259" s="54">
        <f>K182</f>
      </c>
      <c r="E259" s="10"/>
      <c r="F259" s="14" t="s">
        <v>111</v>
      </c>
      <c r="G259" s="10"/>
      <c r="H259" s="128" t="s">
        <v>96</v>
      </c>
      <c r="I259" s="54">
        <f>IF(TRIM(D259)="",B259,IF(TRIM(B259)="",D259,IF(AND(E259=0,G259=0),REPT("_",15),IF(E259=G259,REPT("? ",5),IF(N(E259)&gt;N(G259),B259,D259)))))</f>
      </c>
      <c r="J259" s="90" t="str">
        <f>IF(AND(E259=0,G259=0),REPT("X",2),IF(E259=G259,REPT("X",2),IF(E259&gt;G259,"","")))</f>
        <v>XX</v>
      </c>
      <c r="K259" s="64">
        <f>IF(TRIM(D259)="","",IF(TRIM(B259)="","",IF(AND(E259=0,G259=0),REPT("_",15),IF(E259=G259,REPT("? ",5),IF(N(E259)&gt;N(G259),D259,B259)))))</f>
      </c>
      <c r="L259" s="56"/>
      <c r="M259" s="29" t="e">
        <f>VLOOKUP(I259,[0]!cla,2,TRUE)</f>
        <v>#VALUE!</v>
      </c>
      <c r="N259" s="29" t="e">
        <f>VLOOKUP(I259,[0]!cla,3,TRUE)</f>
        <v>#VALUE!</v>
      </c>
      <c r="O259" s="29" t="e">
        <f>VLOOKUP(K259,[0]!cla,2,TRUE)</f>
        <v>#VALUE!</v>
      </c>
      <c r="P259" s="29" t="e">
        <f>VLOOKUP(K259,[0]!cla,3,TRUE)</f>
        <v>#VALUE!</v>
      </c>
      <c r="Q259" s="29" t="b">
        <f>IF(OR(T(E259)="f",T(G259)="f"),TRUE,(ISERROR(P259)))</f>
        <v>1</v>
      </c>
      <c r="V259" s="8"/>
      <c r="W259" s="8"/>
      <c r="X259" s="8"/>
      <c r="Y259" s="8"/>
      <c r="Z259" s="8"/>
    </row>
    <row r="260" spans="1:26" ht="12" customHeight="1">
      <c r="A260" s="156"/>
      <c r="B260" s="54"/>
      <c r="C260" s="54"/>
      <c r="D260" s="54"/>
      <c r="E260" s="10"/>
      <c r="F260" s="12"/>
      <c r="G260" s="10"/>
      <c r="H260" s="128" t="s">
        <v>96</v>
      </c>
      <c r="I260" s="54"/>
      <c r="J260" s="90"/>
      <c r="K260" s="64"/>
      <c r="L260" s="56"/>
      <c r="V260" s="8"/>
      <c r="W260" s="8"/>
      <c r="X260" s="8"/>
      <c r="Y260" s="8"/>
      <c r="Z260" s="8"/>
    </row>
    <row r="261" spans="1:26" ht="12" customHeight="1">
      <c r="A261" s="156"/>
      <c r="B261" s="155" t="s">
        <v>154</v>
      </c>
      <c r="C261" s="54"/>
      <c r="D261" s="54"/>
      <c r="E261" s="10"/>
      <c r="F261" s="12"/>
      <c r="G261" s="10"/>
      <c r="H261" s="128" t="s">
        <v>96</v>
      </c>
      <c r="I261" s="54"/>
      <c r="J261" s="90"/>
      <c r="K261" s="64"/>
      <c r="L261" s="56"/>
      <c r="V261" s="8"/>
      <c r="W261" s="8"/>
      <c r="X261" s="8"/>
      <c r="Y261" s="8"/>
      <c r="Z261" s="8"/>
    </row>
    <row r="262" spans="1:26" ht="12" customHeight="1">
      <c r="A262" s="156"/>
      <c r="B262" s="54">
        <f>I186</f>
      </c>
      <c r="C262" s="53" t="s">
        <v>111</v>
      </c>
      <c r="D262" s="54">
        <f>I187</f>
      </c>
      <c r="E262" s="10"/>
      <c r="F262" s="14" t="s">
        <v>111</v>
      </c>
      <c r="G262" s="10"/>
      <c r="H262" s="128" t="s">
        <v>96</v>
      </c>
      <c r="I262" s="54">
        <f>IF(TRIM(D262)="",B262,IF(TRIM(B262)="",D262,IF(AND(E262=0,G262=0),REPT("_",15),IF(E262=G262,REPT("? ",5),IF(N(E262)&gt;N(G262),B262,D262)))))</f>
      </c>
      <c r="J262" s="90" t="str">
        <f>IF(AND(E262=0,G262=0),REPT("X",2),IF(E262=G262,REPT("X",2),IF(E262&gt;G262,"","")))</f>
        <v>XX</v>
      </c>
      <c r="K262" s="64">
        <f>IF(TRIM(D262)="","",IF(TRIM(B262)="","",IF(AND(E262=0,G262=0),REPT("_",15),IF(E262=G262,REPT("? ",5),IF(N(E262)&gt;N(G262),D262,B262)))))</f>
      </c>
      <c r="L262" s="56"/>
      <c r="M262" s="29" t="e">
        <f>VLOOKUP(I262,[0]!cla,2,TRUE)</f>
        <v>#VALUE!</v>
      </c>
      <c r="N262" s="29" t="e">
        <f>VLOOKUP(I262,[0]!cla,3,TRUE)</f>
        <v>#VALUE!</v>
      </c>
      <c r="O262" s="29" t="e">
        <f>VLOOKUP(K262,[0]!cla,2,TRUE)</f>
        <v>#VALUE!</v>
      </c>
      <c r="P262" s="29" t="e">
        <f>VLOOKUP(K262,[0]!cla,3,TRUE)</f>
        <v>#VALUE!</v>
      </c>
      <c r="Q262" s="29" t="b">
        <f>IF(OR(T(E262)="f",T(G262)="f"),TRUE,(ISERROR(P262)))</f>
        <v>1</v>
      </c>
      <c r="V262" s="8"/>
      <c r="W262" s="8"/>
      <c r="X262" s="8"/>
      <c r="Y262" s="8"/>
      <c r="Z262" s="8"/>
    </row>
    <row r="263" spans="1:26" ht="12" customHeight="1">
      <c r="A263" s="156"/>
      <c r="B263" s="54"/>
      <c r="C263" s="54"/>
      <c r="D263" s="54"/>
      <c r="E263" s="10"/>
      <c r="F263" s="12"/>
      <c r="G263" s="10"/>
      <c r="H263" s="128" t="s">
        <v>96</v>
      </c>
      <c r="I263" s="54"/>
      <c r="J263" s="90"/>
      <c r="K263" s="64"/>
      <c r="L263" s="56"/>
      <c r="V263" s="8"/>
      <c r="W263" s="8"/>
      <c r="X263" s="8"/>
      <c r="Y263" s="8"/>
      <c r="Z263" s="8"/>
    </row>
    <row r="264" spans="1:26" ht="12" customHeight="1">
      <c r="A264" s="156"/>
      <c r="B264" s="155" t="s">
        <v>155</v>
      </c>
      <c r="C264" s="54"/>
      <c r="D264" s="54"/>
      <c r="E264" s="10"/>
      <c r="F264" s="12"/>
      <c r="G264" s="10"/>
      <c r="H264" s="128" t="s">
        <v>96</v>
      </c>
      <c r="I264" s="54"/>
      <c r="J264" s="90"/>
      <c r="K264" s="64"/>
      <c r="L264" s="56"/>
      <c r="V264" s="8"/>
      <c r="W264" s="8"/>
      <c r="X264" s="8"/>
      <c r="Y264" s="8"/>
      <c r="Z264" s="8"/>
    </row>
    <row r="265" spans="1:26" ht="12" customHeight="1">
      <c r="A265" s="156"/>
      <c r="B265" s="54">
        <f>K187</f>
      </c>
      <c r="C265" s="53" t="s">
        <v>111</v>
      </c>
      <c r="D265" s="54">
        <f>K186</f>
      </c>
      <c r="E265" s="10"/>
      <c r="F265" s="14" t="s">
        <v>111</v>
      </c>
      <c r="G265" s="10"/>
      <c r="H265" s="128" t="s">
        <v>96</v>
      </c>
      <c r="I265" s="54">
        <f>IF(TRIM(D265)="",B265,IF(TRIM(B265)="",D265,IF(AND(E265=0,G265=0),REPT("_",15),IF(E265=G265,REPT("? ",5),IF(N(E265)&gt;N(G265),B265,D265)))))</f>
      </c>
      <c r="J265" s="90" t="str">
        <f>IF(AND(E265=0,G265=0),REPT("X",2),IF(E265=G265,REPT("X",2),IF(E265&gt;G265,"","")))</f>
        <v>XX</v>
      </c>
      <c r="K265" s="64">
        <f>IF(TRIM(D265)="","",IF(TRIM(B265)="","",IF(AND(E265=0,G265=0),REPT("_",15),IF(E265=G265,REPT("? ",5),IF(N(E265)&gt;N(G265),D265,B265)))))</f>
      </c>
      <c r="L265" s="56"/>
      <c r="M265" s="29" t="e">
        <f>VLOOKUP(I265,[0]!cla,2,TRUE)</f>
        <v>#VALUE!</v>
      </c>
      <c r="N265" s="29" t="e">
        <f>VLOOKUP(I265,[0]!cla,3,TRUE)</f>
        <v>#VALUE!</v>
      </c>
      <c r="O265" s="29" t="e">
        <f>VLOOKUP(K265,[0]!cla,2,TRUE)</f>
        <v>#VALUE!</v>
      </c>
      <c r="P265" s="29" t="e">
        <f>VLOOKUP(K265,[0]!cla,3,TRUE)</f>
        <v>#VALUE!</v>
      </c>
      <c r="Q265" s="29" t="b">
        <f>IF(OR(T(E265)="f",T(G265)="f"),TRUE,(ISERROR(P265)))</f>
        <v>1</v>
      </c>
      <c r="V265" s="8"/>
      <c r="W265" s="8"/>
      <c r="X265" s="8"/>
      <c r="Y265" s="8"/>
      <c r="Z265" s="8"/>
    </row>
    <row r="266" spans="1:26" ht="12" customHeight="1">
      <c r="A266" s="156"/>
      <c r="B266" s="54"/>
      <c r="C266" s="54"/>
      <c r="D266" s="54"/>
      <c r="E266" s="10"/>
      <c r="F266" s="12"/>
      <c r="G266" s="10"/>
      <c r="H266" s="128" t="s">
        <v>96</v>
      </c>
      <c r="I266" s="54"/>
      <c r="J266" s="90"/>
      <c r="K266" s="64"/>
      <c r="L266" s="56"/>
      <c r="V266" s="8"/>
      <c r="W266" s="8"/>
      <c r="X266" s="8"/>
      <c r="Y266" s="8"/>
      <c r="Z266" s="8"/>
    </row>
    <row r="267" spans="1:26" ht="12" customHeight="1">
      <c r="A267" s="156"/>
      <c r="B267" s="155" t="s">
        <v>156</v>
      </c>
      <c r="C267" s="54"/>
      <c r="D267" s="54"/>
      <c r="E267" s="10"/>
      <c r="F267" s="12"/>
      <c r="G267" s="10"/>
      <c r="H267" s="128" t="s">
        <v>96</v>
      </c>
      <c r="I267" s="54"/>
      <c r="J267" s="90"/>
      <c r="K267" s="64"/>
      <c r="L267" s="56"/>
      <c r="V267" s="8"/>
      <c r="W267" s="8"/>
      <c r="X267" s="8"/>
      <c r="Y267" s="8"/>
      <c r="Z267" s="8"/>
    </row>
    <row r="268" spans="1:26" ht="12" customHeight="1">
      <c r="A268" s="156"/>
      <c r="B268" s="54">
        <f>I190</f>
      </c>
      <c r="C268" s="53" t="s">
        <v>111</v>
      </c>
      <c r="D268" s="54">
        <f>I191</f>
      </c>
      <c r="E268" s="10"/>
      <c r="F268" s="14" t="s">
        <v>111</v>
      </c>
      <c r="G268" s="10"/>
      <c r="H268" s="128" t="s">
        <v>96</v>
      </c>
      <c r="I268" s="54">
        <f>IF(TRIM(D268)="",B268,IF(TRIM(B268)="",D268,IF(AND(E268=0,G268=0),REPT("_",15),IF(E268=G268,REPT("? ",5),IF(N(E268)&gt;N(G268),B268,D268)))))</f>
      </c>
      <c r="J268" s="90" t="str">
        <f>IF(AND(E268=0,G268=0),REPT("X",2),IF(E268=G268,REPT("X",2),IF(E268&gt;G268,"","")))</f>
        <v>XX</v>
      </c>
      <c r="K268" s="64">
        <f>IF(TRIM(D268)="","",IF(TRIM(B268)="","",IF(AND(E268=0,G268=0),REPT("_",15),IF(E268=G268,REPT("? ",5),IF(N(E268)&gt;N(G268),D268,B268)))))</f>
      </c>
      <c r="L268" s="56"/>
      <c r="M268" s="29" t="e">
        <f>VLOOKUP(I268,[0]!cla,2,TRUE)</f>
        <v>#VALUE!</v>
      </c>
      <c r="N268" s="29" t="e">
        <f>VLOOKUP(I268,[0]!cla,3,TRUE)</f>
        <v>#VALUE!</v>
      </c>
      <c r="O268" s="29" t="e">
        <f>VLOOKUP(K268,[0]!cla,2,TRUE)</f>
        <v>#VALUE!</v>
      </c>
      <c r="P268" s="29" t="e">
        <f>VLOOKUP(K268,[0]!cla,3,TRUE)</f>
        <v>#VALUE!</v>
      </c>
      <c r="Q268" s="29" t="b">
        <f>IF(OR(T(E268)="f",T(G268)="f"),TRUE,(ISERROR(P268)))</f>
        <v>1</v>
      </c>
      <c r="V268" s="8"/>
      <c r="W268" s="8"/>
      <c r="X268" s="8"/>
      <c r="Y268" s="8"/>
      <c r="Z268" s="8"/>
    </row>
    <row r="269" spans="1:26" ht="12" customHeight="1">
      <c r="A269" s="156"/>
      <c r="B269" s="54"/>
      <c r="C269" s="54"/>
      <c r="D269" s="54"/>
      <c r="E269" s="10"/>
      <c r="F269" s="12"/>
      <c r="G269" s="10"/>
      <c r="H269" s="128" t="s">
        <v>96</v>
      </c>
      <c r="I269" s="54"/>
      <c r="J269" s="90"/>
      <c r="K269" s="64"/>
      <c r="L269" s="56"/>
      <c r="V269" s="8"/>
      <c r="W269" s="8"/>
      <c r="X269" s="8"/>
      <c r="Y269" s="8"/>
      <c r="Z269" s="8"/>
    </row>
    <row r="270" spans="1:26" ht="12" customHeight="1">
      <c r="A270" s="156"/>
      <c r="B270" s="155" t="s">
        <v>157</v>
      </c>
      <c r="C270" s="54"/>
      <c r="D270" s="54"/>
      <c r="E270" s="10"/>
      <c r="F270" s="12"/>
      <c r="G270" s="10"/>
      <c r="H270" s="128" t="s">
        <v>96</v>
      </c>
      <c r="I270" s="54"/>
      <c r="J270" s="90"/>
      <c r="K270" s="64"/>
      <c r="L270" s="56"/>
      <c r="V270" s="8"/>
      <c r="W270" s="8"/>
      <c r="X270" s="8"/>
      <c r="Y270" s="8"/>
      <c r="Z270" s="8"/>
    </row>
    <row r="271" spans="1:26" ht="12" customHeight="1">
      <c r="A271" s="156"/>
      <c r="B271" s="54">
        <f>K191</f>
      </c>
      <c r="C271" s="53" t="s">
        <v>111</v>
      </c>
      <c r="D271" s="54">
        <f>K190</f>
      </c>
      <c r="E271" s="10"/>
      <c r="F271" s="14" t="s">
        <v>111</v>
      </c>
      <c r="G271" s="10"/>
      <c r="H271" s="128" t="s">
        <v>96</v>
      </c>
      <c r="I271" s="54">
        <f>IF(TRIM(D271)="",B271,IF(TRIM(B271)="",D271,IF(AND(E271=0,G271=0),REPT("_",15),IF(E271=G271,REPT("? ",5),IF(N(E271)&gt;N(G271),B271,D271)))))</f>
      </c>
      <c r="J271" s="90" t="str">
        <f>IF(AND(E271=0,G271=0),REPT("X",2),IF(E271=G271,REPT("X",2),IF(E271&gt;G271,"","")))</f>
        <v>XX</v>
      </c>
      <c r="K271" s="64">
        <f>IF(TRIM(D271)="","",IF(TRIM(B271)="","",IF(AND(E271=0,G271=0),REPT("_",15),IF(E271=G271,REPT("? ",5),IF(N(E271)&gt;N(G271),D271,B271)))))</f>
      </c>
      <c r="L271" s="56"/>
      <c r="M271" s="29" t="e">
        <f>VLOOKUP(I271,[0]!cla,2,TRUE)</f>
        <v>#VALUE!</v>
      </c>
      <c r="N271" s="29" t="e">
        <f>VLOOKUP(I271,[0]!cla,3,TRUE)</f>
        <v>#VALUE!</v>
      </c>
      <c r="O271" s="29" t="e">
        <f>VLOOKUP(K271,[0]!cla,2,TRUE)</f>
        <v>#VALUE!</v>
      </c>
      <c r="P271" s="29" t="e">
        <f>VLOOKUP(K271,[0]!cla,3,TRUE)</f>
        <v>#VALUE!</v>
      </c>
      <c r="Q271" s="29" t="b">
        <f>IF(OR(T(E271)="f",T(G271)="f"),TRUE,(ISERROR(P271)))</f>
        <v>1</v>
      </c>
      <c r="V271" s="8"/>
      <c r="W271" s="8"/>
      <c r="X271" s="8"/>
      <c r="Y271" s="8"/>
      <c r="Z271" s="8"/>
    </row>
    <row r="272" spans="1:26" ht="12" customHeight="1">
      <c r="A272" s="156"/>
      <c r="B272" s="54"/>
      <c r="C272" s="54"/>
      <c r="D272" s="54"/>
      <c r="E272" s="10"/>
      <c r="F272" s="12"/>
      <c r="G272" s="10"/>
      <c r="H272" s="128" t="s">
        <v>96</v>
      </c>
      <c r="I272" s="54"/>
      <c r="J272" s="90"/>
      <c r="K272" s="64"/>
      <c r="L272" s="56"/>
      <c r="V272" s="8"/>
      <c r="W272" s="8"/>
      <c r="X272" s="8"/>
      <c r="Y272" s="8"/>
      <c r="Z272" s="8"/>
    </row>
    <row r="273" spans="1:26" ht="12" customHeight="1">
      <c r="A273" s="156"/>
      <c r="B273" s="155" t="s">
        <v>158</v>
      </c>
      <c r="C273" s="54"/>
      <c r="D273" s="54"/>
      <c r="E273" s="10"/>
      <c r="F273" s="12"/>
      <c r="G273" s="10"/>
      <c r="H273" s="128" t="s">
        <v>96</v>
      </c>
      <c r="I273" s="54"/>
      <c r="J273" s="90"/>
      <c r="K273" s="64"/>
      <c r="L273" s="56"/>
      <c r="V273" s="8"/>
      <c r="W273" s="8"/>
      <c r="X273" s="8"/>
      <c r="Y273" s="8"/>
      <c r="Z273" s="8"/>
    </row>
    <row r="274" spans="1:26" ht="12" customHeight="1">
      <c r="A274" s="156"/>
      <c r="B274" s="54">
        <f>I194</f>
      </c>
      <c r="C274" s="53" t="s">
        <v>111</v>
      </c>
      <c r="D274" s="54">
        <f>I195</f>
      </c>
      <c r="E274" s="10"/>
      <c r="F274" s="14" t="s">
        <v>111</v>
      </c>
      <c r="G274" s="10"/>
      <c r="H274" s="128" t="s">
        <v>96</v>
      </c>
      <c r="I274" s="54">
        <f>IF(TRIM(D274)="",B274,IF(TRIM(B274)="",D274,IF(AND(E274=0,G274=0),REPT("_",15),IF(E274=G274,REPT("? ",5),IF(N(E274)&gt;N(G274),B274,D274)))))</f>
      </c>
      <c r="J274" s="90" t="str">
        <f>IF(AND(E274=0,G274=0),REPT("X",2),IF(E274=G274,REPT("X",2),IF(E274&gt;G274,"","")))</f>
        <v>XX</v>
      </c>
      <c r="K274" s="64">
        <f>IF(TRIM(D274)="","",IF(TRIM(B274)="","",IF(AND(E274=0,G274=0),REPT("_",15),IF(E274=G274,REPT("? ",5),IF(N(E274)&gt;N(G274),D274,B274)))))</f>
      </c>
      <c r="L274" s="56"/>
      <c r="M274" s="29" t="e">
        <f>VLOOKUP(I274,[0]!cla,2,TRUE)</f>
        <v>#VALUE!</v>
      </c>
      <c r="N274" s="29" t="e">
        <f>VLOOKUP(I274,[0]!cla,3,TRUE)</f>
        <v>#VALUE!</v>
      </c>
      <c r="O274" s="29" t="e">
        <f>VLOOKUP(K274,[0]!cla,2,TRUE)</f>
        <v>#VALUE!</v>
      </c>
      <c r="P274" s="29" t="e">
        <f>VLOOKUP(K274,[0]!cla,3,TRUE)</f>
        <v>#VALUE!</v>
      </c>
      <c r="Q274" s="29" t="b">
        <f>IF(OR(T(E274)="f",T(G274)="f"),TRUE,(ISERROR(P274)))</f>
        <v>1</v>
      </c>
      <c r="V274" s="8"/>
      <c r="W274" s="8"/>
      <c r="X274" s="8"/>
      <c r="Y274" s="8"/>
      <c r="Z274" s="8"/>
    </row>
    <row r="275" spans="1:26" ht="12" customHeight="1">
      <c r="A275" s="156"/>
      <c r="B275" s="54"/>
      <c r="C275" s="54"/>
      <c r="D275" s="54"/>
      <c r="E275" s="10"/>
      <c r="F275" s="12"/>
      <c r="G275" s="10"/>
      <c r="H275" s="128" t="s">
        <v>96</v>
      </c>
      <c r="I275" s="54"/>
      <c r="J275" s="90"/>
      <c r="K275" s="64"/>
      <c r="L275" s="56"/>
      <c r="V275" s="8"/>
      <c r="W275" s="8"/>
      <c r="X275" s="8"/>
      <c r="Y275" s="8"/>
      <c r="Z275" s="8"/>
    </row>
    <row r="276" spans="1:26" ht="12" customHeight="1">
      <c r="A276" s="156"/>
      <c r="B276" s="155" t="s">
        <v>159</v>
      </c>
      <c r="C276" s="54"/>
      <c r="D276" s="54"/>
      <c r="E276" s="10"/>
      <c r="F276" s="12"/>
      <c r="G276" s="10"/>
      <c r="H276" s="128" t="s">
        <v>96</v>
      </c>
      <c r="I276" s="54"/>
      <c r="J276" s="90"/>
      <c r="K276" s="64"/>
      <c r="L276" s="56"/>
      <c r="V276" s="8"/>
      <c r="W276" s="8"/>
      <c r="X276" s="8"/>
      <c r="Y276" s="8"/>
      <c r="Z276" s="8"/>
    </row>
    <row r="277" spans="1:26" ht="12" customHeight="1">
      <c r="A277" s="156"/>
      <c r="B277" s="54">
        <f>K195</f>
      </c>
      <c r="C277" s="53" t="s">
        <v>111</v>
      </c>
      <c r="D277" s="54">
        <f>K194</f>
      </c>
      <c r="E277" s="10"/>
      <c r="F277" s="14" t="s">
        <v>111</v>
      </c>
      <c r="G277" s="10"/>
      <c r="H277" s="128" t="s">
        <v>96</v>
      </c>
      <c r="I277" s="54">
        <f>IF(TRIM(D277)="",B277,IF(TRIM(B277)="",D277,IF(AND(E277=0,G277=0),REPT("_",15),IF(E277=G277,REPT("? ",5),IF(N(E277)&gt;N(G277),B277,D277)))))</f>
      </c>
      <c r="J277" s="90" t="str">
        <f>IF(AND(E277=0,G277=0),REPT("X",2),IF(E277=G277,REPT("X",2),IF(E277&gt;G277,"","")))</f>
        <v>XX</v>
      </c>
      <c r="K277" s="64">
        <f>IF(TRIM(D277)="","",IF(TRIM(B277)="","",IF(AND(E277=0,G277=0),REPT("_",15),IF(E277=G277,REPT("? ",5),IF(N(E277)&gt;N(G277),D277,B277)))))</f>
      </c>
      <c r="L277" s="56"/>
      <c r="M277" s="29" t="e">
        <f>VLOOKUP(I277,[0]!cla,2,TRUE)</f>
        <v>#VALUE!</v>
      </c>
      <c r="N277" s="29" t="e">
        <f>VLOOKUP(I277,[0]!cla,3,TRUE)</f>
        <v>#VALUE!</v>
      </c>
      <c r="O277" s="29" t="e">
        <f>VLOOKUP(K277,[0]!cla,2,TRUE)</f>
        <v>#VALUE!</v>
      </c>
      <c r="P277" s="29" t="e">
        <f>VLOOKUP(K277,[0]!cla,3,TRUE)</f>
        <v>#VALUE!</v>
      </c>
      <c r="Q277" s="29" t="b">
        <f>IF(OR(T(E277)="f",T(G277)="f"),TRUE,(ISERROR(P277)))</f>
        <v>1</v>
      </c>
      <c r="V277" s="8"/>
      <c r="W277" s="8"/>
      <c r="X277" s="8"/>
      <c r="Y277" s="8"/>
      <c r="Z277" s="8"/>
    </row>
    <row r="278" spans="1:26" ht="12" customHeight="1">
      <c r="A278" s="156"/>
      <c r="B278" s="54"/>
      <c r="C278" s="54"/>
      <c r="D278" s="54"/>
      <c r="E278" s="10"/>
      <c r="F278" s="12"/>
      <c r="G278" s="10"/>
      <c r="H278" s="128" t="s">
        <v>96</v>
      </c>
      <c r="I278" s="54"/>
      <c r="J278" s="90"/>
      <c r="K278" s="64"/>
      <c r="L278" s="56"/>
      <c r="V278" s="8"/>
      <c r="W278" s="8"/>
      <c r="X278" s="8"/>
      <c r="Y278" s="8"/>
      <c r="Z278" s="8"/>
    </row>
    <row r="279" spans="1:26" ht="12" customHeight="1">
      <c r="A279" s="156"/>
      <c r="B279" s="155" t="s">
        <v>160</v>
      </c>
      <c r="C279" s="54"/>
      <c r="D279" s="54"/>
      <c r="E279" s="10"/>
      <c r="F279" s="12"/>
      <c r="G279" s="10"/>
      <c r="H279" s="128" t="s">
        <v>96</v>
      </c>
      <c r="I279" s="54"/>
      <c r="J279" s="90"/>
      <c r="K279" s="64"/>
      <c r="L279" s="56"/>
      <c r="V279" s="8"/>
      <c r="W279" s="8"/>
      <c r="X279" s="8"/>
      <c r="Y279" s="8"/>
      <c r="Z279" s="8"/>
    </row>
    <row r="280" spans="1:26" ht="12" customHeight="1">
      <c r="A280" s="156"/>
      <c r="B280" s="54">
        <f>I198</f>
      </c>
      <c r="C280" s="53" t="s">
        <v>111</v>
      </c>
      <c r="D280" s="54">
        <f>I199</f>
      </c>
      <c r="E280" s="10"/>
      <c r="F280" s="14" t="s">
        <v>111</v>
      </c>
      <c r="G280" s="10"/>
      <c r="H280" s="128" t="s">
        <v>96</v>
      </c>
      <c r="I280" s="54">
        <f>IF(TRIM(D280)="",B280,IF(TRIM(B280)="",D280,IF(AND(E280=0,G280=0),REPT("_",15),IF(E280=G280,REPT("? ",5),IF(N(E280)&gt;N(G280),B280,D280)))))</f>
      </c>
      <c r="J280" s="90" t="str">
        <f>IF(AND(E280=0,G280=0),REPT("X",2),IF(E280=G280,REPT("X",2),IF(E280&gt;G280,"","")))</f>
        <v>XX</v>
      </c>
      <c r="K280" s="64">
        <f>IF(TRIM(D280)="","",IF(TRIM(B280)="","",IF(AND(E280=0,G280=0),REPT("_",15),IF(E280=G280,REPT("? ",5),IF(N(E280)&gt;N(G280),D280,B280)))))</f>
      </c>
      <c r="L280" s="56"/>
      <c r="M280" s="29" t="e">
        <f>VLOOKUP(I280,[0]!cla,2,TRUE)</f>
        <v>#VALUE!</v>
      </c>
      <c r="N280" s="29" t="e">
        <f>VLOOKUP(I280,[0]!cla,3,TRUE)</f>
        <v>#VALUE!</v>
      </c>
      <c r="O280" s="29" t="e">
        <f>VLOOKUP(K280,[0]!cla,2,TRUE)</f>
        <v>#VALUE!</v>
      </c>
      <c r="P280" s="29" t="e">
        <f>VLOOKUP(K280,[0]!cla,3,TRUE)</f>
        <v>#VALUE!</v>
      </c>
      <c r="Q280" s="29" t="b">
        <f>IF(OR(T(E280)="f",T(G280)="f"),TRUE,(ISERROR(P280)))</f>
        <v>1</v>
      </c>
      <c r="V280" s="8"/>
      <c r="W280" s="8"/>
      <c r="X280" s="8"/>
      <c r="Y280" s="8"/>
      <c r="Z280" s="8"/>
    </row>
    <row r="281" spans="1:26" ht="12" customHeight="1">
      <c r="A281" s="156"/>
      <c r="B281" s="54"/>
      <c r="C281" s="54"/>
      <c r="D281" s="54"/>
      <c r="E281" s="10"/>
      <c r="F281" s="12"/>
      <c r="G281" s="10"/>
      <c r="H281" s="128" t="s">
        <v>96</v>
      </c>
      <c r="I281" s="54"/>
      <c r="J281" s="90"/>
      <c r="K281" s="64"/>
      <c r="L281" s="56"/>
      <c r="V281" s="8"/>
      <c r="W281" s="8"/>
      <c r="X281" s="8"/>
      <c r="Y281" s="8"/>
      <c r="Z281" s="8"/>
    </row>
    <row r="282" spans="1:26" ht="12" customHeight="1">
      <c r="A282" s="156"/>
      <c r="B282" s="155" t="s">
        <v>161</v>
      </c>
      <c r="C282" s="54"/>
      <c r="D282" s="54"/>
      <c r="E282" s="10"/>
      <c r="F282" s="12"/>
      <c r="G282" s="10"/>
      <c r="H282" s="128" t="s">
        <v>96</v>
      </c>
      <c r="I282" s="54"/>
      <c r="J282" s="90"/>
      <c r="K282" s="64"/>
      <c r="L282" s="56"/>
      <c r="V282" s="8"/>
      <c r="W282" s="8"/>
      <c r="X282" s="8"/>
      <c r="Y282" s="8"/>
      <c r="Z282" s="8"/>
    </row>
    <row r="283" spans="1:26" ht="12" customHeight="1">
      <c r="A283" s="156"/>
      <c r="B283" s="54">
        <f>K199</f>
      </c>
      <c r="C283" s="53" t="s">
        <v>111</v>
      </c>
      <c r="D283" s="54">
        <f>K198</f>
      </c>
      <c r="E283" s="10"/>
      <c r="F283" s="14" t="s">
        <v>111</v>
      </c>
      <c r="G283" s="10"/>
      <c r="H283" s="128" t="s">
        <v>96</v>
      </c>
      <c r="I283" s="54">
        <f>IF(TRIM(D283)="",B283,IF(TRIM(B283)="",D283,IF(AND(E283=0,G283=0),REPT("_",15),IF(E283=G283,REPT("? ",5),IF(N(E283)&gt;N(G283),B283,D283)))))</f>
      </c>
      <c r="J283" s="90" t="str">
        <f>IF(AND(E283=0,G283=0),REPT("X",2),IF(E283=G283,REPT("X",2),IF(E283&gt;G283,"","")))</f>
        <v>XX</v>
      </c>
      <c r="K283" s="64">
        <f>IF(TRIM(D283)="","",IF(TRIM(B283)="","",IF(AND(E283=0,G283=0),REPT("_",15),IF(E283=G283,REPT("? ",5),IF(N(E283)&gt;N(G283),D283,B283)))))</f>
      </c>
      <c r="L283" s="56"/>
      <c r="M283" s="29" t="e">
        <f>VLOOKUP(I283,[0]!cla,2,TRUE)</f>
        <v>#VALUE!</v>
      </c>
      <c r="N283" s="29" t="e">
        <f>VLOOKUP(I283,[0]!cla,3,TRUE)</f>
        <v>#VALUE!</v>
      </c>
      <c r="O283" s="29" t="e">
        <f>VLOOKUP(K283,[0]!cla,2,TRUE)</f>
        <v>#VALUE!</v>
      </c>
      <c r="P283" s="29" t="e">
        <f>VLOOKUP(K283,[0]!cla,3,TRUE)</f>
        <v>#VALUE!</v>
      </c>
      <c r="Q283" s="29" t="b">
        <f>IF(OR(T(E283)="f",T(G283)="f"),TRUE,(ISERROR(P283)))</f>
        <v>1</v>
      </c>
      <c r="V283" s="8"/>
      <c r="W283" s="8"/>
      <c r="X283" s="8"/>
      <c r="Y283" s="8"/>
      <c r="Z283" s="8"/>
    </row>
    <row r="284" spans="1:26" ht="12" customHeight="1">
      <c r="A284" s="156"/>
      <c r="B284" s="54"/>
      <c r="C284" s="54"/>
      <c r="D284" s="54"/>
      <c r="E284" s="10"/>
      <c r="F284" s="12"/>
      <c r="G284" s="10"/>
      <c r="H284" s="128" t="s">
        <v>96</v>
      </c>
      <c r="I284" s="54"/>
      <c r="J284" s="90"/>
      <c r="K284" s="64"/>
      <c r="L284" s="56"/>
      <c r="V284" s="8"/>
      <c r="W284" s="8"/>
      <c r="X284" s="8"/>
      <c r="Y284" s="8"/>
      <c r="Z284" s="8"/>
    </row>
    <row r="285" spans="1:26" ht="12" customHeight="1">
      <c r="A285" s="156"/>
      <c r="B285" s="155" t="s">
        <v>162</v>
      </c>
      <c r="C285" s="54"/>
      <c r="D285" s="54"/>
      <c r="E285" s="10"/>
      <c r="F285" s="12"/>
      <c r="G285" s="10"/>
      <c r="H285" s="128" t="s">
        <v>96</v>
      </c>
      <c r="I285" s="54"/>
      <c r="J285" s="90"/>
      <c r="K285" s="64"/>
      <c r="L285" s="56"/>
      <c r="V285" s="8"/>
      <c r="W285" s="8"/>
      <c r="X285" s="8"/>
      <c r="Y285" s="8"/>
      <c r="Z285" s="8"/>
    </row>
    <row r="286" spans="1:26" ht="12" customHeight="1">
      <c r="A286" s="156"/>
      <c r="B286" s="54">
        <f>I202</f>
      </c>
      <c r="C286" s="53" t="s">
        <v>111</v>
      </c>
      <c r="D286" s="54">
        <f>I203</f>
      </c>
      <c r="E286" s="10"/>
      <c r="F286" s="14" t="s">
        <v>111</v>
      </c>
      <c r="G286" s="10"/>
      <c r="H286" s="128" t="s">
        <v>96</v>
      </c>
      <c r="I286" s="54">
        <f>IF(TRIM(D286)="",B286,IF(TRIM(B286)="",D286,IF(AND(E286=0,G286=0),REPT("_",15),IF(E286=G286,REPT("? ",5),IF(N(E286)&gt;N(G286),B286,D286)))))</f>
      </c>
      <c r="J286" s="90" t="str">
        <f>IF(AND(E286=0,G286=0),REPT("X",2),IF(E286=G286,REPT("X",2),IF(E286&gt;G286,"","")))</f>
        <v>XX</v>
      </c>
      <c r="K286" s="64">
        <f>IF(TRIM(D286)="","",IF(TRIM(B286)="","",IF(AND(E286=0,G286=0),REPT("_",15),IF(E286=G286,REPT("? ",5),IF(N(E286)&gt;N(G286),D286,B286)))))</f>
      </c>
      <c r="L286" s="56"/>
      <c r="M286" s="29" t="e">
        <f>VLOOKUP(I286,[0]!cla,2,TRUE)</f>
        <v>#VALUE!</v>
      </c>
      <c r="N286" s="29" t="e">
        <f>VLOOKUP(I286,[0]!cla,3,TRUE)</f>
        <v>#VALUE!</v>
      </c>
      <c r="O286" s="29" t="e">
        <f>VLOOKUP(K286,[0]!cla,2,TRUE)</f>
        <v>#VALUE!</v>
      </c>
      <c r="P286" s="29" t="e">
        <f>VLOOKUP(K286,[0]!cla,3,TRUE)</f>
        <v>#VALUE!</v>
      </c>
      <c r="Q286" s="29" t="b">
        <f>IF(OR(T(E286)="f",T(G286)="f"),TRUE,(ISERROR(P286)))</f>
        <v>1</v>
      </c>
      <c r="V286" s="8"/>
      <c r="W286" s="8"/>
      <c r="X286" s="8"/>
      <c r="Y286" s="8"/>
      <c r="Z286" s="8"/>
    </row>
    <row r="287" spans="1:26" ht="12" customHeight="1">
      <c r="A287" s="156"/>
      <c r="B287" s="54"/>
      <c r="C287" s="54"/>
      <c r="D287" s="54"/>
      <c r="E287" s="10"/>
      <c r="F287" s="12"/>
      <c r="G287" s="10"/>
      <c r="H287" s="128" t="s">
        <v>96</v>
      </c>
      <c r="I287" s="54"/>
      <c r="J287" s="90"/>
      <c r="K287" s="64"/>
      <c r="L287" s="56"/>
      <c r="V287" s="8"/>
      <c r="W287" s="8"/>
      <c r="X287" s="8"/>
      <c r="Y287" s="8"/>
      <c r="Z287" s="8"/>
    </row>
    <row r="288" spans="1:26" ht="12" customHeight="1">
      <c r="A288" s="156"/>
      <c r="B288" s="155" t="s">
        <v>163</v>
      </c>
      <c r="C288" s="54"/>
      <c r="D288" s="54"/>
      <c r="E288" s="10"/>
      <c r="F288" s="12"/>
      <c r="G288" s="10"/>
      <c r="H288" s="128" t="s">
        <v>96</v>
      </c>
      <c r="I288" s="54"/>
      <c r="J288" s="90"/>
      <c r="K288" s="64"/>
      <c r="L288" s="56"/>
      <c r="V288" s="8"/>
      <c r="W288" s="8"/>
      <c r="X288" s="8"/>
      <c r="Y288" s="8"/>
      <c r="Z288" s="8"/>
    </row>
    <row r="289" spans="1:26" ht="12" customHeight="1">
      <c r="A289" s="156"/>
      <c r="B289" s="54">
        <f>K203</f>
      </c>
      <c r="C289" s="53" t="s">
        <v>111</v>
      </c>
      <c r="D289" s="54">
        <f>K202</f>
      </c>
      <c r="E289" s="10"/>
      <c r="F289" s="14" t="s">
        <v>111</v>
      </c>
      <c r="G289" s="10"/>
      <c r="H289" s="128" t="s">
        <v>96</v>
      </c>
      <c r="I289" s="54">
        <f>IF(TRIM(D289)="",B289,IF(TRIM(B289)="",D289,IF(AND(E289=0,G289=0),REPT("_",15),IF(E289=G289,REPT("? ",5),IF(N(E289)&gt;N(G289),B289,D289)))))</f>
      </c>
      <c r="J289" s="90" t="str">
        <f>IF(AND(E289=0,G289=0),REPT("X",2),IF(E289=G289,REPT("X",2),IF(E289&gt;G289,"","")))</f>
        <v>XX</v>
      </c>
      <c r="K289" s="64">
        <f>IF(TRIM(D289)="","",IF(TRIM(B289)="","",IF(AND(E289=0,G289=0),REPT("_",15),IF(E289=G289,REPT("? ",5),IF(N(E289)&gt;N(G289),D289,B289)))))</f>
      </c>
      <c r="L289" s="56"/>
      <c r="M289" s="29" t="e">
        <f>VLOOKUP(I289,[0]!cla,2,TRUE)</f>
        <v>#VALUE!</v>
      </c>
      <c r="N289" s="29" t="e">
        <f>VLOOKUP(I289,[0]!cla,3,TRUE)</f>
        <v>#VALUE!</v>
      </c>
      <c r="O289" s="29" t="e">
        <f>VLOOKUP(K289,[0]!cla,2,TRUE)</f>
        <v>#VALUE!</v>
      </c>
      <c r="P289" s="29" t="e">
        <f>VLOOKUP(K289,[0]!cla,3,TRUE)</f>
        <v>#VALUE!</v>
      </c>
      <c r="Q289" s="29" t="b">
        <f>IF(OR(T(E289)="f",T(G289)="f"),TRUE,(ISERROR(P289)))</f>
        <v>1</v>
      </c>
      <c r="V289" s="8"/>
      <c r="W289" s="8"/>
      <c r="X289" s="8"/>
      <c r="Y289" s="8"/>
      <c r="Z289" s="8"/>
    </row>
    <row r="290" spans="1:26" ht="12" customHeight="1">
      <c r="A290" s="156"/>
      <c r="B290" s="54"/>
      <c r="C290" s="54"/>
      <c r="D290" s="54"/>
      <c r="E290" s="10"/>
      <c r="F290" s="12"/>
      <c r="G290" s="10"/>
      <c r="H290" s="128" t="s">
        <v>96</v>
      </c>
      <c r="I290" s="54"/>
      <c r="J290" s="90"/>
      <c r="K290" s="64"/>
      <c r="L290" s="56"/>
      <c r="V290" s="8"/>
      <c r="W290" s="8"/>
      <c r="X290" s="8"/>
      <c r="Y290" s="8"/>
      <c r="Z290" s="8"/>
    </row>
    <row r="291" spans="1:26" ht="12" customHeight="1">
      <c r="A291" s="156"/>
      <c r="B291" s="155" t="s">
        <v>164</v>
      </c>
      <c r="C291" s="54"/>
      <c r="D291" s="54"/>
      <c r="E291" s="10"/>
      <c r="F291" s="12"/>
      <c r="G291" s="10"/>
      <c r="H291" s="128" t="s">
        <v>96</v>
      </c>
      <c r="I291" s="54"/>
      <c r="J291" s="90"/>
      <c r="K291" s="64"/>
      <c r="L291" s="56"/>
      <c r="V291" s="8"/>
      <c r="W291" s="8"/>
      <c r="X291" s="8"/>
      <c r="Y291" s="8"/>
      <c r="Z291" s="8"/>
    </row>
    <row r="292" spans="1:26" ht="12" customHeight="1">
      <c r="A292" s="156"/>
      <c r="B292" s="54">
        <f>I206</f>
      </c>
      <c r="C292" s="53" t="s">
        <v>111</v>
      </c>
      <c r="D292" s="54">
        <f>I207</f>
      </c>
      <c r="E292" s="10"/>
      <c r="F292" s="14" t="s">
        <v>111</v>
      </c>
      <c r="G292" s="10"/>
      <c r="H292" s="128" t="s">
        <v>96</v>
      </c>
      <c r="I292" s="54">
        <f>IF(TRIM(D292)="",B292,IF(TRIM(B292)="",D292,IF(AND(E292=0,G292=0),REPT("_",15),IF(E292=G292,REPT("? ",5),IF(N(E292)&gt;N(G292),B292,D292)))))</f>
      </c>
      <c r="J292" s="90" t="str">
        <f>IF(AND(E292=0,G292=0),REPT("X",2),IF(E292=G292,REPT("X",2),IF(E292&gt;G292,"","")))</f>
        <v>XX</v>
      </c>
      <c r="K292" s="64">
        <f>IF(TRIM(D292)="","",IF(TRIM(B292)="","",IF(AND(E292=0,G292=0),REPT("_",15),IF(E292=G292,REPT("? ",5),IF(N(E292)&gt;N(G292),D292,B292)))))</f>
      </c>
      <c r="L292" s="56"/>
      <c r="M292" s="29" t="e">
        <f>VLOOKUP(I292,[0]!cla,2,TRUE)</f>
        <v>#VALUE!</v>
      </c>
      <c r="N292" s="29" t="e">
        <f>VLOOKUP(I292,[0]!cla,3,TRUE)</f>
        <v>#VALUE!</v>
      </c>
      <c r="O292" s="29" t="e">
        <f>VLOOKUP(K292,[0]!cla,2,TRUE)</f>
        <v>#VALUE!</v>
      </c>
      <c r="P292" s="29" t="e">
        <f>VLOOKUP(K292,[0]!cla,3,TRUE)</f>
        <v>#VALUE!</v>
      </c>
      <c r="Q292" s="29" t="b">
        <f>IF(OR(T(E292)="f",T(G292)="f"),TRUE,(ISERROR(P292)))</f>
        <v>1</v>
      </c>
      <c r="V292" s="8"/>
      <c r="W292" s="8"/>
      <c r="X292" s="8"/>
      <c r="Y292" s="8"/>
      <c r="Z292" s="8"/>
    </row>
    <row r="293" spans="1:26" ht="12" customHeight="1">
      <c r="A293" s="156"/>
      <c r="B293" s="54"/>
      <c r="C293" s="54"/>
      <c r="D293" s="54"/>
      <c r="E293" s="10"/>
      <c r="F293" s="12"/>
      <c r="G293" s="10"/>
      <c r="H293" s="128" t="s">
        <v>96</v>
      </c>
      <c r="I293" s="54"/>
      <c r="J293" s="90"/>
      <c r="K293" s="64"/>
      <c r="L293" s="56"/>
      <c r="V293" s="8"/>
      <c r="W293" s="8"/>
      <c r="X293" s="8"/>
      <c r="Y293" s="8"/>
      <c r="Z293" s="8"/>
    </row>
    <row r="294" spans="1:26" ht="12" customHeight="1">
      <c r="A294" s="156"/>
      <c r="B294" s="155" t="s">
        <v>165</v>
      </c>
      <c r="C294" s="54"/>
      <c r="D294" s="54"/>
      <c r="E294" s="10"/>
      <c r="F294" s="12"/>
      <c r="G294" s="10"/>
      <c r="H294" s="128" t="s">
        <v>96</v>
      </c>
      <c r="I294" s="54"/>
      <c r="J294" s="90"/>
      <c r="K294" s="64"/>
      <c r="L294" s="56"/>
      <c r="V294" s="8"/>
      <c r="W294" s="8"/>
      <c r="X294" s="8"/>
      <c r="Y294" s="8"/>
      <c r="Z294" s="8"/>
    </row>
    <row r="295" spans="1:26" ht="12" customHeight="1">
      <c r="A295" s="156"/>
      <c r="B295" s="54">
        <f>K207</f>
      </c>
      <c r="C295" s="53" t="s">
        <v>111</v>
      </c>
      <c r="D295" s="54">
        <f>K206</f>
      </c>
      <c r="E295" s="10"/>
      <c r="F295" s="14" t="s">
        <v>111</v>
      </c>
      <c r="G295" s="10"/>
      <c r="H295" s="128" t="s">
        <v>96</v>
      </c>
      <c r="I295" s="54">
        <f>IF(TRIM(D295)="",B295,IF(TRIM(B295)="",D295,IF(AND(E295=0,G295=0),REPT("_",15),IF(E295=G295,REPT("? ",5),IF(N(E295)&gt;N(G295),B295,D295)))))</f>
      </c>
      <c r="J295" s="90" t="str">
        <f>IF(AND(E295=0,G295=0),REPT("X",2),IF(E295=G295,REPT("X",2),IF(E295&gt;G295,"","")))</f>
        <v>XX</v>
      </c>
      <c r="K295" s="64">
        <f>IF(TRIM(D295)="","",IF(TRIM(B295)="","",IF(AND(E295=0,G295=0),REPT("_",15),IF(E295=G295,REPT("? ",5),IF(N(E295)&gt;N(G295),D295,B295)))))</f>
      </c>
      <c r="L295" s="56"/>
      <c r="M295" s="29" t="e">
        <f>VLOOKUP(I295,[0]!cla,2,TRUE)</f>
        <v>#VALUE!</v>
      </c>
      <c r="N295" s="29" t="e">
        <f>VLOOKUP(I295,[0]!cla,3,TRUE)</f>
        <v>#VALUE!</v>
      </c>
      <c r="O295" s="29" t="e">
        <f>VLOOKUP(K295,[0]!cla,2,TRUE)</f>
        <v>#VALUE!</v>
      </c>
      <c r="P295" s="29" t="e">
        <f>VLOOKUP(K295,[0]!cla,3,TRUE)</f>
        <v>#VALUE!</v>
      </c>
      <c r="Q295" s="29" t="b">
        <f>IF(OR(T(E295)="f",T(G295)="f"),TRUE,(ISERROR(P295)))</f>
        <v>1</v>
      </c>
      <c r="V295" s="8"/>
      <c r="W295" s="8"/>
      <c r="X295" s="8"/>
      <c r="Y295" s="8"/>
      <c r="Z295" s="8"/>
    </row>
    <row r="296" spans="1:26" ht="12" customHeight="1">
      <c r="A296" s="156"/>
      <c r="B296" s="54"/>
      <c r="C296" s="54"/>
      <c r="D296" s="54"/>
      <c r="E296" s="10"/>
      <c r="F296" s="12"/>
      <c r="G296" s="10"/>
      <c r="H296" s="128" t="s">
        <v>96</v>
      </c>
      <c r="I296" s="54"/>
      <c r="J296" s="90"/>
      <c r="K296" s="64"/>
      <c r="L296" s="56"/>
      <c r="V296" s="8"/>
      <c r="W296" s="8"/>
      <c r="X296" s="8"/>
      <c r="Y296" s="8"/>
      <c r="Z296" s="8"/>
    </row>
    <row r="297" spans="1:26" ht="12" customHeight="1">
      <c r="A297" s="156"/>
      <c r="B297" s="155" t="s">
        <v>166</v>
      </c>
      <c r="C297" s="54"/>
      <c r="D297" s="54"/>
      <c r="E297" s="10"/>
      <c r="F297" s="12"/>
      <c r="G297" s="10"/>
      <c r="H297" s="128" t="s">
        <v>96</v>
      </c>
      <c r="I297" s="54"/>
      <c r="J297" s="90"/>
      <c r="K297" s="64"/>
      <c r="L297" s="56"/>
      <c r="V297" s="8"/>
      <c r="W297" s="8"/>
      <c r="X297" s="8"/>
      <c r="Y297" s="8"/>
      <c r="Z297" s="8"/>
    </row>
    <row r="298" spans="1:26" ht="12" customHeight="1">
      <c r="A298" s="156"/>
      <c r="B298" s="54">
        <f>I210</f>
      </c>
      <c r="C298" s="53" t="s">
        <v>111</v>
      </c>
      <c r="D298" s="54">
        <f>I211</f>
      </c>
      <c r="E298" s="10"/>
      <c r="F298" s="14" t="s">
        <v>111</v>
      </c>
      <c r="G298" s="10"/>
      <c r="H298" s="128" t="s">
        <v>96</v>
      </c>
      <c r="I298" s="54">
        <f>IF(TRIM(D298)="",B298,IF(TRIM(B298)="",D298,IF(AND(E298=0,G298=0),REPT("_",15),IF(E298=G298,REPT("? ",5),IF(N(E298)&gt;N(G298),B298,D298)))))</f>
      </c>
      <c r="J298" s="90" t="str">
        <f>IF(AND(E298=0,G298=0),REPT("X",2),IF(E298=G298,REPT("X",2),IF(E298&gt;G298,"","")))</f>
        <v>XX</v>
      </c>
      <c r="K298" s="64">
        <f>IF(TRIM(D298)="","",IF(TRIM(B298)="","",IF(AND(E298=0,G298=0),REPT("_",15),IF(E298=G298,REPT("? ",5),IF(N(E298)&gt;N(G298),D298,B298)))))</f>
      </c>
      <c r="L298" s="56"/>
      <c r="M298" s="29" t="e">
        <f>VLOOKUP(I298,[0]!cla,2,TRUE)</f>
        <v>#VALUE!</v>
      </c>
      <c r="N298" s="29" t="e">
        <f>VLOOKUP(I298,[0]!cla,3,TRUE)</f>
        <v>#VALUE!</v>
      </c>
      <c r="O298" s="29" t="e">
        <f>VLOOKUP(K298,[0]!cla,2,TRUE)</f>
        <v>#VALUE!</v>
      </c>
      <c r="P298" s="29" t="e">
        <f>VLOOKUP(K298,[0]!cla,3,TRUE)</f>
        <v>#VALUE!</v>
      </c>
      <c r="Q298" s="29" t="b">
        <f>IF(OR(T(E298)="f",T(G298)="f"),TRUE,(ISERROR(P298)))</f>
        <v>1</v>
      </c>
      <c r="V298" s="8"/>
      <c r="W298" s="8"/>
      <c r="X298" s="8"/>
      <c r="Y298" s="8"/>
      <c r="Z298" s="8"/>
    </row>
    <row r="299" spans="1:26" ht="12" customHeight="1">
      <c r="A299" s="156"/>
      <c r="B299" s="54"/>
      <c r="C299" s="54"/>
      <c r="D299" s="54"/>
      <c r="E299" s="10"/>
      <c r="F299" s="12"/>
      <c r="G299" s="10"/>
      <c r="H299" s="128" t="s">
        <v>96</v>
      </c>
      <c r="I299" s="54"/>
      <c r="J299" s="90"/>
      <c r="K299" s="64"/>
      <c r="L299" s="56"/>
      <c r="V299" s="8"/>
      <c r="W299" s="8"/>
      <c r="X299" s="8"/>
      <c r="Y299" s="8"/>
      <c r="Z299" s="8"/>
    </row>
    <row r="300" spans="1:26" ht="12" customHeight="1">
      <c r="A300" s="156"/>
      <c r="B300" s="155" t="s">
        <v>167</v>
      </c>
      <c r="C300" s="54"/>
      <c r="D300" s="54"/>
      <c r="E300" s="10"/>
      <c r="F300" s="12"/>
      <c r="G300" s="10"/>
      <c r="H300" s="128" t="s">
        <v>96</v>
      </c>
      <c r="I300" s="54"/>
      <c r="J300" s="90"/>
      <c r="K300" s="64"/>
      <c r="L300" s="56"/>
      <c r="V300" s="8"/>
      <c r="W300" s="8"/>
      <c r="X300" s="8"/>
      <c r="Y300" s="8"/>
      <c r="Z300" s="8"/>
    </row>
    <row r="301" spans="1:26" ht="12" customHeight="1">
      <c r="A301" s="156"/>
      <c r="B301" s="54">
        <f>K211</f>
      </c>
      <c r="C301" s="53" t="s">
        <v>111</v>
      </c>
      <c r="D301" s="54">
        <f>K210</f>
      </c>
      <c r="E301" s="10"/>
      <c r="F301" s="14" t="s">
        <v>111</v>
      </c>
      <c r="G301" s="10"/>
      <c r="H301" s="128" t="s">
        <v>96</v>
      </c>
      <c r="I301" s="54">
        <f>IF(TRIM(D301)="",B301,IF(TRIM(B301)="",D301,IF(AND(E301=0,G301=0),REPT("_",15),IF(E301=G301,REPT("? ",5),IF(N(E301)&gt;N(G301),B301,D301)))))</f>
      </c>
      <c r="J301" s="90" t="str">
        <f>IF(AND(E301=0,G301=0),REPT("X",2),IF(E301=G301,REPT("X",2),IF(E301&gt;G301,"","")))</f>
        <v>XX</v>
      </c>
      <c r="K301" s="64">
        <f>IF(TRIM(D301)="","",IF(TRIM(B301)="","",IF(AND(E301=0,G301=0),REPT("_",15),IF(E301=G301,REPT("? ",5),IF(N(E301)&gt;N(G301),D301,B301)))))</f>
      </c>
      <c r="L301" s="56"/>
      <c r="M301" s="29" t="e">
        <f>VLOOKUP(I301,[0]!cla,2,TRUE)</f>
        <v>#VALUE!</v>
      </c>
      <c r="N301" s="29" t="e">
        <f>VLOOKUP(I301,[0]!cla,3,TRUE)</f>
        <v>#VALUE!</v>
      </c>
      <c r="O301" s="29" t="e">
        <f>VLOOKUP(K301,[0]!cla,2,TRUE)</f>
        <v>#VALUE!</v>
      </c>
      <c r="P301" s="29" t="e">
        <f>VLOOKUP(K301,[0]!cla,3,TRUE)</f>
        <v>#VALUE!</v>
      </c>
      <c r="Q301" s="29" t="b">
        <f>IF(OR(T(E301)="f",T(G301)="f"),TRUE,(ISERROR(P301)))</f>
        <v>1</v>
      </c>
      <c r="V301" s="8"/>
      <c r="W301" s="8"/>
      <c r="X301" s="8"/>
      <c r="Y301" s="8"/>
      <c r="Z301" s="8"/>
    </row>
    <row r="302" spans="1:26" ht="12" customHeight="1">
      <c r="A302" s="156"/>
      <c r="B302" s="54"/>
      <c r="C302" s="54"/>
      <c r="D302" s="54"/>
      <c r="E302" s="10"/>
      <c r="F302" s="12"/>
      <c r="G302" s="10"/>
      <c r="H302" s="128" t="s">
        <v>96</v>
      </c>
      <c r="I302" s="54"/>
      <c r="J302" s="90"/>
      <c r="K302" s="64"/>
      <c r="L302" s="56"/>
      <c r="V302" s="8"/>
      <c r="W302" s="8"/>
      <c r="X302" s="8"/>
      <c r="Y302" s="8"/>
      <c r="Z302" s="8"/>
    </row>
    <row r="303" spans="1:26" ht="12" customHeight="1">
      <c r="A303" s="156"/>
      <c r="B303" s="155" t="s">
        <v>168</v>
      </c>
      <c r="C303" s="54"/>
      <c r="D303" s="54"/>
      <c r="E303" s="10"/>
      <c r="F303" s="12"/>
      <c r="G303" s="10"/>
      <c r="H303" s="128" t="s">
        <v>96</v>
      </c>
      <c r="I303" s="54"/>
      <c r="J303" s="90"/>
      <c r="K303" s="64"/>
      <c r="L303" s="56"/>
      <c r="V303" s="8"/>
      <c r="W303" s="8"/>
      <c r="X303" s="8"/>
      <c r="Y303" s="8"/>
      <c r="Z303" s="8"/>
    </row>
    <row r="304" spans="1:26" ht="12" customHeight="1">
      <c r="A304" s="156"/>
      <c r="B304" s="54">
        <f>I214</f>
      </c>
      <c r="C304" s="53" t="s">
        <v>111</v>
      </c>
      <c r="D304" s="54">
        <f>I215</f>
      </c>
      <c r="E304" s="10"/>
      <c r="F304" s="14" t="s">
        <v>111</v>
      </c>
      <c r="G304" s="10"/>
      <c r="H304" s="128" t="s">
        <v>96</v>
      </c>
      <c r="I304" s="54">
        <f>IF(TRIM(D304)="",B304,IF(TRIM(B304)="",D304,IF(AND(E304=0,G304=0),REPT("_",15),IF(E304=G304,REPT("? ",5),IF(N(E304)&gt;N(G304),B304,D304)))))</f>
      </c>
      <c r="J304" s="90" t="str">
        <f>IF(AND(E304=0,G304=0),REPT("X",2),IF(E304=G304,REPT("X",2),IF(E304&gt;G304,"","")))</f>
        <v>XX</v>
      </c>
      <c r="K304" s="64">
        <f>IF(TRIM(D304)="","",IF(TRIM(B304)="","",IF(AND(E304=0,G304=0),REPT("_",15),IF(E304=G304,REPT("? ",5),IF(N(E304)&gt;N(G304),D304,B304)))))</f>
      </c>
      <c r="L304" s="56"/>
      <c r="M304" s="29" t="e">
        <f>VLOOKUP(I304,[0]!cla,2,TRUE)</f>
        <v>#VALUE!</v>
      </c>
      <c r="N304" s="29" t="e">
        <f>VLOOKUP(I304,[0]!cla,3,TRUE)</f>
        <v>#VALUE!</v>
      </c>
      <c r="O304" s="29" t="e">
        <f>VLOOKUP(K304,[0]!cla,2,TRUE)</f>
        <v>#VALUE!</v>
      </c>
      <c r="P304" s="29" t="e">
        <f>VLOOKUP(K304,[0]!cla,3,TRUE)</f>
        <v>#VALUE!</v>
      </c>
      <c r="Q304" s="29" t="b">
        <f>IF(OR(T(E304)="f",T(G304)="f"),TRUE,(ISERROR(P304)))</f>
        <v>1</v>
      </c>
      <c r="V304" s="8"/>
      <c r="W304" s="8"/>
      <c r="X304" s="8"/>
      <c r="Y304" s="8"/>
      <c r="Z304" s="8"/>
    </row>
    <row r="305" spans="1:26" ht="12" customHeight="1">
      <c r="A305" s="156"/>
      <c r="B305" s="54"/>
      <c r="C305" s="54"/>
      <c r="D305" s="54"/>
      <c r="E305" s="10"/>
      <c r="F305" s="12"/>
      <c r="G305" s="10"/>
      <c r="H305" s="128" t="s">
        <v>96</v>
      </c>
      <c r="I305" s="54"/>
      <c r="J305" s="90"/>
      <c r="K305" s="64"/>
      <c r="L305" s="56"/>
      <c r="V305" s="8"/>
      <c r="W305" s="8"/>
      <c r="X305" s="8"/>
      <c r="Y305" s="8"/>
      <c r="Z305" s="8"/>
    </row>
    <row r="306" spans="1:26" ht="12" customHeight="1">
      <c r="A306" s="156"/>
      <c r="B306" s="155" t="s">
        <v>169</v>
      </c>
      <c r="C306" s="54"/>
      <c r="D306" s="54"/>
      <c r="E306" s="10"/>
      <c r="F306" s="12"/>
      <c r="G306" s="10"/>
      <c r="H306" s="128" t="s">
        <v>96</v>
      </c>
      <c r="I306" s="54"/>
      <c r="J306" s="90"/>
      <c r="K306" s="64"/>
      <c r="L306" s="56"/>
      <c r="V306" s="8"/>
      <c r="W306" s="8"/>
      <c r="X306" s="8"/>
      <c r="Y306" s="8"/>
      <c r="Z306" s="8"/>
    </row>
    <row r="307" spans="1:26" ht="12" customHeight="1">
      <c r="A307" s="156"/>
      <c r="B307" s="54">
        <f>K215</f>
      </c>
      <c r="C307" s="53" t="s">
        <v>111</v>
      </c>
      <c r="D307" s="54">
        <f>K214</f>
      </c>
      <c r="E307" s="10"/>
      <c r="F307" s="14" t="s">
        <v>111</v>
      </c>
      <c r="G307" s="10"/>
      <c r="H307" s="128" t="s">
        <v>96</v>
      </c>
      <c r="I307" s="54">
        <f>IF(TRIM(D307)="",B307,IF(TRIM(B307)="",D307,IF(AND(E307=0,G307=0),REPT("_",15),IF(E307=G307,REPT("? ",5),IF(N(E307)&gt;N(G307),B307,D307)))))</f>
      </c>
      <c r="J307" s="90" t="str">
        <f>IF(AND(E307=0,G307=0),REPT("X",2),IF(E307=G307,REPT("X",2),IF(E307&gt;G307,"","")))</f>
        <v>XX</v>
      </c>
      <c r="K307" s="64">
        <f>IF(TRIM(D307)="","",IF(TRIM(B307)="","",IF(AND(E307=0,G307=0),REPT("_",15),IF(E307=G307,REPT("? ",5),IF(N(E307)&gt;N(G307),D307,B307)))))</f>
      </c>
      <c r="L307" s="56"/>
      <c r="M307" s="29" t="e">
        <f>VLOOKUP(I307,[0]!cla,2,TRUE)</f>
        <v>#VALUE!</v>
      </c>
      <c r="N307" s="29" t="e">
        <f>VLOOKUP(I307,[0]!cla,3,TRUE)</f>
        <v>#VALUE!</v>
      </c>
      <c r="O307" s="29" t="e">
        <f>VLOOKUP(K307,[0]!cla,2,TRUE)</f>
        <v>#VALUE!</v>
      </c>
      <c r="P307" s="29" t="e">
        <f>VLOOKUP(K307,[0]!cla,3,TRUE)</f>
        <v>#VALUE!</v>
      </c>
      <c r="Q307" s="29" t="b">
        <f>IF(OR(T(E307)="f",T(G307)="f"),TRUE,(ISERROR(P307)))</f>
        <v>1</v>
      </c>
      <c r="V307" s="8"/>
      <c r="W307" s="8"/>
      <c r="X307" s="8"/>
      <c r="Y307" s="8"/>
      <c r="Z307" s="8"/>
    </row>
    <row r="308" spans="1:26" ht="12" customHeight="1">
      <c r="A308" s="156"/>
      <c r="B308" s="54"/>
      <c r="C308" s="54"/>
      <c r="D308" s="54"/>
      <c r="E308" s="10"/>
      <c r="F308" s="12"/>
      <c r="G308" s="10"/>
      <c r="H308" s="128" t="s">
        <v>96</v>
      </c>
      <c r="I308" s="54"/>
      <c r="J308" s="90"/>
      <c r="K308" s="64"/>
      <c r="L308" s="56"/>
      <c r="V308" s="8"/>
      <c r="W308" s="8"/>
      <c r="X308" s="8"/>
      <c r="Y308" s="8"/>
      <c r="Z308" s="8"/>
    </row>
    <row r="309" spans="1:26" ht="12" customHeight="1">
      <c r="A309" s="156"/>
      <c r="B309" s="155" t="s">
        <v>170</v>
      </c>
      <c r="C309" s="54"/>
      <c r="D309" s="54"/>
      <c r="E309" s="10"/>
      <c r="F309" s="12"/>
      <c r="G309" s="10"/>
      <c r="H309" s="128" t="s">
        <v>96</v>
      </c>
      <c r="I309" s="54"/>
      <c r="J309" s="90"/>
      <c r="K309" s="64"/>
      <c r="L309" s="56"/>
      <c r="V309" s="8"/>
      <c r="W309" s="8"/>
      <c r="X309" s="8"/>
      <c r="Y309" s="8"/>
      <c r="Z309" s="8"/>
    </row>
    <row r="310" spans="1:26" ht="12" customHeight="1">
      <c r="A310" s="156"/>
      <c r="B310" s="54">
        <f>I218</f>
      </c>
      <c r="C310" s="53" t="s">
        <v>111</v>
      </c>
      <c r="D310" s="54">
        <f>I219</f>
      </c>
      <c r="E310" s="10"/>
      <c r="F310" s="14" t="s">
        <v>111</v>
      </c>
      <c r="G310" s="10"/>
      <c r="H310" s="128" t="s">
        <v>96</v>
      </c>
      <c r="I310" s="54">
        <f>IF(TRIM(D310)="",B310,IF(TRIM(B310)="",D310,IF(AND(E310=0,G310=0),REPT("_",15),IF(E310=G310,REPT("? ",5),IF(N(E310)&gt;N(G310),B310,D310)))))</f>
      </c>
      <c r="J310" s="90" t="str">
        <f>IF(AND(E310=0,G310=0),REPT("X",2),IF(E310=G310,REPT("X",2),IF(E310&gt;G310,"","")))</f>
        <v>XX</v>
      </c>
      <c r="K310" s="64">
        <f>IF(TRIM(D310)="","",IF(TRIM(B310)="","",IF(AND(E310=0,G310=0),REPT("_",15),IF(E310=G310,REPT("? ",5),IF(N(E310)&gt;N(G310),D310,B310)))))</f>
      </c>
      <c r="L310" s="56"/>
      <c r="M310" s="29" t="e">
        <f>VLOOKUP(I310,[0]!cla,2,TRUE)</f>
        <v>#VALUE!</v>
      </c>
      <c r="N310" s="29" t="e">
        <f>VLOOKUP(I310,[0]!cla,3,TRUE)</f>
        <v>#VALUE!</v>
      </c>
      <c r="O310" s="29" t="e">
        <f>VLOOKUP(K310,[0]!cla,2,TRUE)</f>
        <v>#VALUE!</v>
      </c>
      <c r="P310" s="29" t="e">
        <f>VLOOKUP(K310,[0]!cla,3,TRUE)</f>
        <v>#VALUE!</v>
      </c>
      <c r="Q310" s="29" t="b">
        <f>IF(OR(T(E310)="f",T(G310)="f"),TRUE,(ISERROR(P310)))</f>
        <v>1</v>
      </c>
      <c r="V310" s="8"/>
      <c r="W310" s="8"/>
      <c r="X310" s="8"/>
      <c r="Y310" s="8"/>
      <c r="Z310" s="8"/>
    </row>
    <row r="311" spans="1:26" ht="12" customHeight="1">
      <c r="A311" s="156"/>
      <c r="B311" s="54"/>
      <c r="C311" s="54"/>
      <c r="D311" s="54"/>
      <c r="E311" s="10"/>
      <c r="F311" s="12"/>
      <c r="G311" s="10"/>
      <c r="H311" s="128" t="s">
        <v>96</v>
      </c>
      <c r="I311" s="54"/>
      <c r="J311" s="90"/>
      <c r="K311" s="64"/>
      <c r="L311" s="56"/>
      <c r="V311" s="8"/>
      <c r="W311" s="8"/>
      <c r="X311" s="8"/>
      <c r="Y311" s="8"/>
      <c r="Z311" s="8"/>
    </row>
    <row r="312" spans="1:26" ht="12" customHeight="1">
      <c r="A312" s="156"/>
      <c r="B312" s="155" t="s">
        <v>171</v>
      </c>
      <c r="C312" s="54"/>
      <c r="D312" s="54"/>
      <c r="E312" s="10"/>
      <c r="F312" s="12"/>
      <c r="G312" s="10"/>
      <c r="H312" s="128" t="s">
        <v>96</v>
      </c>
      <c r="I312" s="54"/>
      <c r="J312" s="90"/>
      <c r="K312" s="64"/>
      <c r="L312" s="56"/>
      <c r="V312" s="8"/>
      <c r="W312" s="8"/>
      <c r="X312" s="8"/>
      <c r="Y312" s="8"/>
      <c r="Z312" s="8"/>
    </row>
    <row r="313" spans="1:26" ht="12" customHeight="1">
      <c r="A313" s="156"/>
      <c r="B313" s="54">
        <f>K219</f>
      </c>
      <c r="C313" s="53" t="s">
        <v>111</v>
      </c>
      <c r="D313" s="54">
        <f>K218</f>
      </c>
      <c r="E313" s="10"/>
      <c r="F313" s="14" t="s">
        <v>111</v>
      </c>
      <c r="G313" s="10"/>
      <c r="H313" s="128" t="s">
        <v>96</v>
      </c>
      <c r="I313" s="54">
        <f>IF(TRIM(D313)="",B313,IF(TRIM(B313)="",D313,IF(AND(E313=0,G313=0),REPT("_",15),IF(E313=G313,REPT("? ",5),IF(N(E313)&gt;N(G313),B313,D313)))))</f>
      </c>
      <c r="J313" s="90" t="str">
        <f>IF(AND(E313=0,G313=0),REPT("X",2),IF(E313=G313,REPT("X",2),IF(E313&gt;G313,"","")))</f>
        <v>XX</v>
      </c>
      <c r="K313" s="64">
        <f>IF(TRIM(D313)="","",IF(TRIM(B313)="","",IF(AND(E313=0,G313=0),REPT("_",15),IF(E313=G313,REPT("? ",5),IF(N(E313)&gt;N(G313),D313,B313)))))</f>
      </c>
      <c r="L313" s="56"/>
      <c r="M313" s="29" t="e">
        <f>VLOOKUP(I313,[0]!cla,2,TRUE)</f>
        <v>#VALUE!</v>
      </c>
      <c r="N313" s="29" t="e">
        <f>VLOOKUP(I313,[0]!cla,3,TRUE)</f>
        <v>#VALUE!</v>
      </c>
      <c r="O313" s="29" t="e">
        <f>VLOOKUP(K313,[0]!cla,2,TRUE)</f>
        <v>#VALUE!</v>
      </c>
      <c r="P313" s="29" t="e">
        <f>VLOOKUP(K313,[0]!cla,3,TRUE)</f>
        <v>#VALUE!</v>
      </c>
      <c r="Q313" s="29" t="b">
        <f>IF(OR(T(E313)="f",T(G313)="f"),TRUE,(ISERROR(P313)))</f>
        <v>1</v>
      </c>
      <c r="V313" s="8"/>
      <c r="W313" s="8"/>
      <c r="X313" s="8"/>
      <c r="Y313" s="8"/>
      <c r="Z313" s="8"/>
    </row>
    <row r="314" spans="1:26" ht="12" customHeight="1">
      <c r="A314" s="156"/>
      <c r="B314" s="54"/>
      <c r="C314" s="54"/>
      <c r="D314" s="54"/>
      <c r="E314" s="10"/>
      <c r="F314" s="12"/>
      <c r="G314" s="10"/>
      <c r="H314" s="128" t="s">
        <v>96</v>
      </c>
      <c r="I314" s="54"/>
      <c r="J314" s="90"/>
      <c r="K314" s="64"/>
      <c r="L314" s="56"/>
      <c r="V314" s="8"/>
      <c r="W314" s="8"/>
      <c r="X314" s="8"/>
      <c r="Y314" s="8"/>
      <c r="Z314" s="8"/>
    </row>
    <row r="315" spans="1:26" ht="12" customHeight="1">
      <c r="A315" s="156"/>
      <c r="B315" s="155" t="s">
        <v>172</v>
      </c>
      <c r="C315" s="54"/>
      <c r="D315" s="54"/>
      <c r="E315" s="10"/>
      <c r="F315" s="12"/>
      <c r="G315" s="10"/>
      <c r="H315" s="128" t="s">
        <v>96</v>
      </c>
      <c r="I315" s="54"/>
      <c r="J315" s="90"/>
      <c r="K315" s="64"/>
      <c r="L315" s="56"/>
      <c r="V315" s="8"/>
      <c r="W315" s="8"/>
      <c r="X315" s="8"/>
      <c r="Y315" s="8"/>
      <c r="Z315" s="8"/>
    </row>
    <row r="316" spans="1:26" ht="12" customHeight="1">
      <c r="A316" s="156"/>
      <c r="B316" s="54">
        <f>I222</f>
      </c>
      <c r="C316" s="53" t="s">
        <v>111</v>
      </c>
      <c r="D316" s="54">
        <f>I223</f>
      </c>
      <c r="E316" s="10"/>
      <c r="F316" s="14" t="s">
        <v>111</v>
      </c>
      <c r="G316" s="10"/>
      <c r="H316" s="128" t="s">
        <v>96</v>
      </c>
      <c r="I316" s="54">
        <f>IF(TRIM(D316)="",B316,IF(TRIM(B316)="",D316,IF(AND(E316=0,G316=0),REPT("_",15),IF(E316=G316,REPT("? ",5),IF(N(E316)&gt;N(G316),B316,D316)))))</f>
      </c>
      <c r="J316" s="90" t="str">
        <f>IF(AND(E316=0,G316=0),REPT("X",2),IF(E316=G316,REPT("X",2),IF(E316&gt;G316,"","")))</f>
        <v>XX</v>
      </c>
      <c r="K316" s="64">
        <f>IF(TRIM(D316)="","",IF(TRIM(B316)="","",IF(AND(E316=0,G316=0),REPT("_",15),IF(E316=G316,REPT("? ",5),IF(N(E316)&gt;N(G316),D316,B316)))))</f>
      </c>
      <c r="L316" s="56"/>
      <c r="M316" s="29" t="e">
        <f>VLOOKUP(I316,[0]!cla,2,TRUE)</f>
        <v>#VALUE!</v>
      </c>
      <c r="N316" s="29" t="e">
        <f>VLOOKUP(I316,[0]!cla,3,TRUE)</f>
        <v>#VALUE!</v>
      </c>
      <c r="O316" s="29" t="e">
        <f>VLOOKUP(K316,[0]!cla,2,TRUE)</f>
        <v>#VALUE!</v>
      </c>
      <c r="P316" s="29" t="e">
        <f>VLOOKUP(K316,[0]!cla,3,TRUE)</f>
        <v>#VALUE!</v>
      </c>
      <c r="Q316" s="29" t="b">
        <f>IF(OR(T(E316)="f",T(G316)="f"),TRUE,(ISERROR(P316)))</f>
        <v>1</v>
      </c>
      <c r="V316" s="8"/>
      <c r="W316" s="8"/>
      <c r="X316" s="8"/>
      <c r="Y316" s="8"/>
      <c r="Z316" s="8"/>
    </row>
    <row r="317" spans="1:26" ht="12" customHeight="1">
      <c r="A317" s="156"/>
      <c r="B317" s="54"/>
      <c r="C317" s="54"/>
      <c r="D317" s="54"/>
      <c r="E317" s="10"/>
      <c r="F317" s="12"/>
      <c r="G317" s="10"/>
      <c r="H317" s="128" t="s">
        <v>96</v>
      </c>
      <c r="I317" s="54"/>
      <c r="J317" s="90"/>
      <c r="K317" s="64"/>
      <c r="L317" s="56"/>
      <c r="V317" s="8"/>
      <c r="W317" s="8"/>
      <c r="X317" s="8"/>
      <c r="Y317" s="8"/>
      <c r="Z317" s="8"/>
    </row>
    <row r="318" spans="1:26" ht="12" customHeight="1">
      <c r="A318" s="156"/>
      <c r="B318" s="155" t="s">
        <v>173</v>
      </c>
      <c r="C318" s="54"/>
      <c r="D318" s="54"/>
      <c r="E318" s="10"/>
      <c r="F318" s="12"/>
      <c r="G318" s="10"/>
      <c r="H318" s="128" t="s">
        <v>96</v>
      </c>
      <c r="I318" s="54"/>
      <c r="J318" s="90"/>
      <c r="K318" s="64"/>
      <c r="L318" s="56"/>
      <c r="V318" s="8"/>
      <c r="W318" s="8"/>
      <c r="X318" s="8"/>
      <c r="Y318" s="8"/>
      <c r="Z318" s="8"/>
    </row>
    <row r="319" spans="1:26" ht="12" customHeight="1">
      <c r="A319" s="156"/>
      <c r="B319" s="54">
        <f>K223</f>
      </c>
      <c r="C319" s="53" t="s">
        <v>111</v>
      </c>
      <c r="D319" s="54">
        <f>K222</f>
      </c>
      <c r="E319" s="10"/>
      <c r="F319" s="14" t="s">
        <v>111</v>
      </c>
      <c r="G319" s="10"/>
      <c r="H319" s="128" t="s">
        <v>96</v>
      </c>
      <c r="I319" s="54">
        <f>IF(TRIM(D319)="",B319,IF(TRIM(B319)="",D319,IF(AND(E319=0,G319=0),REPT("_",15),IF(E319=G319,REPT("? ",5),IF(N(E319)&gt;N(G319),B319,D319)))))</f>
      </c>
      <c r="J319" s="90" t="str">
        <f>IF(AND(E319=0,G319=0),REPT("X",2),IF(E319=G319,REPT("X",2),IF(E319&gt;G319,"","")))</f>
        <v>XX</v>
      </c>
      <c r="K319" s="64">
        <f>IF(TRIM(D319)="","",IF(TRIM(B319)="","",IF(AND(E319=0,G319=0),REPT("_",15),IF(E319=G319,REPT("? ",5),IF(N(E319)&gt;N(G319),D319,B319)))))</f>
      </c>
      <c r="L319" s="56"/>
      <c r="M319" s="29" t="e">
        <f>VLOOKUP(I319,[0]!cla,2,TRUE)</f>
        <v>#VALUE!</v>
      </c>
      <c r="N319" s="29" t="e">
        <f>VLOOKUP(I319,[0]!cla,3,TRUE)</f>
        <v>#VALUE!</v>
      </c>
      <c r="O319" s="29" t="e">
        <f>VLOOKUP(K319,[0]!cla,2,TRUE)</f>
        <v>#VALUE!</v>
      </c>
      <c r="P319" s="29" t="e">
        <f>VLOOKUP(K319,[0]!cla,3,TRUE)</f>
        <v>#VALUE!</v>
      </c>
      <c r="Q319" s="29" t="b">
        <f>IF(OR(T(E319)="f",T(G319)="f"),TRUE,(ISERROR(P319)))</f>
        <v>1</v>
      </c>
      <c r="V319" s="8"/>
      <c r="W319" s="8"/>
      <c r="X319" s="8"/>
      <c r="Y319" s="8"/>
      <c r="Z319" s="8"/>
    </row>
    <row r="320" spans="1:26" ht="12" customHeight="1" thickBot="1">
      <c r="A320" s="173"/>
      <c r="B320" s="55"/>
      <c r="C320" s="55"/>
      <c r="D320" s="55"/>
      <c r="E320" s="174"/>
      <c r="F320" s="15"/>
      <c r="G320" s="174"/>
      <c r="H320" s="175"/>
      <c r="I320" s="55"/>
      <c r="J320" s="91"/>
      <c r="K320" s="65"/>
      <c r="L320" s="56"/>
      <c r="V320" s="8"/>
      <c r="W320" s="8"/>
      <c r="X320" s="8"/>
      <c r="Y320" s="8"/>
      <c r="Z320" s="8"/>
    </row>
    <row r="321" spans="1:26" ht="12" customHeight="1">
      <c r="A321" s="139"/>
      <c r="B321" s="177" t="s">
        <v>174</v>
      </c>
      <c r="C321" s="177"/>
      <c r="D321" s="177"/>
      <c r="E321" s="10"/>
      <c r="F321" s="12"/>
      <c r="G321" s="10"/>
      <c r="H321" s="132"/>
      <c r="I321" s="56"/>
      <c r="J321" s="92"/>
      <c r="K321" s="66"/>
      <c r="L321" s="56"/>
      <c r="V321" s="8"/>
      <c r="W321" s="8"/>
      <c r="X321" s="8"/>
      <c r="Y321" s="8"/>
      <c r="Z321" s="8"/>
    </row>
    <row r="322" spans="1:26" ht="12" customHeight="1">
      <c r="A322" s="137"/>
      <c r="B322" s="57" t="s">
        <v>175</v>
      </c>
      <c r="C322" s="58"/>
      <c r="D322" s="58" t="str">
        <f>I226</f>
        <v>LEFEVRE  Lionel 3B481</v>
      </c>
      <c r="E322" s="9"/>
      <c r="F322" s="8"/>
      <c r="G322" s="10"/>
      <c r="H322" s="132"/>
      <c r="I322" s="56"/>
      <c r="J322" s="92"/>
      <c r="K322" s="66"/>
      <c r="L322" s="56"/>
      <c r="V322" s="8"/>
      <c r="W322" s="8"/>
      <c r="X322" s="8"/>
      <c r="Y322" s="8"/>
      <c r="Z322" s="8"/>
    </row>
    <row r="323" spans="1:26" ht="12" customHeight="1">
      <c r="A323" s="137"/>
      <c r="B323" s="57" t="s">
        <v>176</v>
      </c>
      <c r="C323" s="58"/>
      <c r="D323" s="58" t="str">
        <f>K226</f>
        <v>DELAUNAY Yannick 3B402</v>
      </c>
      <c r="E323" s="9"/>
      <c r="F323" s="8"/>
      <c r="G323" s="10"/>
      <c r="H323" s="132"/>
      <c r="I323" s="56"/>
      <c r="J323" s="92"/>
      <c r="K323" s="66"/>
      <c r="L323" s="56"/>
      <c r="V323" s="8"/>
      <c r="W323" s="8"/>
      <c r="X323" s="8"/>
      <c r="Y323" s="8"/>
      <c r="Z323" s="8"/>
    </row>
    <row r="324" spans="1:26" ht="12" customHeight="1">
      <c r="A324" s="137"/>
      <c r="B324" s="57" t="s">
        <v>177</v>
      </c>
      <c r="C324" s="58"/>
      <c r="D324" s="58" t="str">
        <f>I229</f>
        <v>LE BONHOMME Eric 3D805</v>
      </c>
      <c r="E324" s="9"/>
      <c r="F324" s="8"/>
      <c r="G324" s="10"/>
      <c r="H324" s="132"/>
      <c r="I324" s="56"/>
      <c r="J324" s="92"/>
      <c r="K324" s="66"/>
      <c r="L324" s="56"/>
      <c r="V324" s="8"/>
      <c r="W324" s="8"/>
      <c r="X324" s="8"/>
      <c r="Y324" s="8"/>
      <c r="Z324" s="8"/>
    </row>
    <row r="325" spans="1:26" ht="12" customHeight="1">
      <c r="A325" s="137"/>
      <c r="B325" s="57" t="s">
        <v>178</v>
      </c>
      <c r="C325" s="58"/>
      <c r="D325" s="58" t="str">
        <f>K229</f>
        <v>GILIS Bruno 3C660</v>
      </c>
      <c r="E325" s="9"/>
      <c r="F325" s="8"/>
      <c r="G325" s="10"/>
      <c r="H325" s="132"/>
      <c r="I325" s="56"/>
      <c r="J325" s="92"/>
      <c r="K325" s="66"/>
      <c r="L325" s="56"/>
      <c r="V325" s="8"/>
      <c r="W325" s="8"/>
      <c r="X325" s="8"/>
      <c r="Y325" s="8"/>
      <c r="Z325" s="8"/>
    </row>
    <row r="326" spans="1:26" ht="12" customHeight="1">
      <c r="A326" s="137"/>
      <c r="B326" s="57" t="s">
        <v>179</v>
      </c>
      <c r="C326" s="58"/>
      <c r="D326" s="58" t="str">
        <f>I232</f>
        <v>BARRAIS Joris 3C638</v>
      </c>
      <c r="E326" s="9"/>
      <c r="F326" s="8"/>
      <c r="G326" s="10"/>
      <c r="H326" s="132"/>
      <c r="I326" s="56"/>
      <c r="J326" s="92"/>
      <c r="K326" s="66"/>
      <c r="L326" s="56"/>
      <c r="V326" s="8"/>
      <c r="W326" s="8"/>
      <c r="X326" s="8"/>
      <c r="Y326" s="8"/>
      <c r="Z326" s="8"/>
    </row>
    <row r="327" spans="1:26" ht="12" customHeight="1">
      <c r="A327" s="137"/>
      <c r="B327" s="57" t="s">
        <v>180</v>
      </c>
      <c r="C327" s="58"/>
      <c r="D327" s="58" t="str">
        <f>K232</f>
        <v>JAN Gwénaël 3C669</v>
      </c>
      <c r="E327" s="9"/>
      <c r="F327" s="8"/>
      <c r="G327" s="10"/>
      <c r="H327" s="132"/>
      <c r="I327" s="56"/>
      <c r="J327" s="92"/>
      <c r="K327" s="66"/>
      <c r="L327" s="56"/>
      <c r="V327" s="8"/>
      <c r="W327" s="8"/>
      <c r="X327" s="8"/>
      <c r="Y327" s="8"/>
      <c r="Z327" s="8"/>
    </row>
    <row r="328" spans="1:26" ht="12" customHeight="1">
      <c r="A328" s="137"/>
      <c r="B328" s="57" t="s">
        <v>181</v>
      </c>
      <c r="C328" s="58"/>
      <c r="D328" s="58" t="str">
        <f>I235</f>
        <v>LE DOUARIN Xavier 4D1948</v>
      </c>
      <c r="E328" s="9"/>
      <c r="F328" s="8"/>
      <c r="G328" s="10"/>
      <c r="H328" s="132"/>
      <c r="I328" s="56"/>
      <c r="J328" s="92"/>
      <c r="K328" s="66"/>
      <c r="L328" s="56"/>
      <c r="V328" s="8"/>
      <c r="W328" s="8"/>
      <c r="X328" s="8"/>
      <c r="Y328" s="8"/>
      <c r="Z328" s="8"/>
    </row>
    <row r="329" spans="1:26" ht="12" customHeight="1">
      <c r="A329" s="137"/>
      <c r="B329" s="57" t="s">
        <v>182</v>
      </c>
      <c r="C329" s="58"/>
      <c r="D329" s="58" t="str">
        <f>K235</f>
        <v>CHESNEAU Didier 4C1513</v>
      </c>
      <c r="E329" s="9"/>
      <c r="F329" s="8"/>
      <c r="G329" s="10"/>
      <c r="H329" s="132"/>
      <c r="I329" s="56"/>
      <c r="J329" s="92"/>
      <c r="K329" s="66"/>
      <c r="L329" s="56"/>
      <c r="V329" s="8"/>
      <c r="W329" s="8"/>
      <c r="X329" s="8"/>
      <c r="Y329" s="8"/>
      <c r="Z329" s="8"/>
    </row>
    <row r="330" spans="1:26" ht="12" customHeight="1">
      <c r="A330" s="137"/>
      <c r="B330" s="57" t="s">
        <v>183</v>
      </c>
      <c r="C330" s="58"/>
      <c r="D330" s="58" t="str">
        <f>I238</f>
        <v>TANGUY Yves 5B2524</v>
      </c>
      <c r="E330" s="9"/>
      <c r="F330" s="8"/>
      <c r="G330" s="10"/>
      <c r="H330" s="132"/>
      <c r="I330" s="56"/>
      <c r="J330" s="92"/>
      <c r="K330" s="66"/>
      <c r="L330" s="56"/>
      <c r="V330" s="8"/>
      <c r="W330" s="8"/>
      <c r="X330" s="8"/>
      <c r="Y330" s="8"/>
      <c r="Z330" s="8"/>
    </row>
    <row r="331" spans="1:26" ht="12" customHeight="1">
      <c r="A331" s="137"/>
      <c r="B331" s="57" t="s">
        <v>184</v>
      </c>
      <c r="C331" s="58"/>
      <c r="D331" s="58" t="str">
        <f>K238</f>
        <v>COMBOT Frédérick 4D1839</v>
      </c>
      <c r="E331" s="9"/>
      <c r="F331" s="8"/>
      <c r="G331" s="10"/>
      <c r="H331" s="132"/>
      <c r="I331" s="56"/>
      <c r="J331" s="92"/>
      <c r="K331" s="66"/>
      <c r="L331" s="56"/>
      <c r="V331" s="8"/>
      <c r="W331" s="8"/>
      <c r="X331" s="8"/>
      <c r="Y331" s="8"/>
      <c r="Z331" s="8"/>
    </row>
    <row r="332" spans="1:26" ht="12" customHeight="1">
      <c r="A332" s="137"/>
      <c r="B332" s="57" t="s">
        <v>185</v>
      </c>
      <c r="C332" s="58"/>
      <c r="D332" s="58" t="str">
        <f>I241</f>
        <v>CALLOCH Philippe 5C3388</v>
      </c>
      <c r="E332" s="9"/>
      <c r="F332" s="8"/>
      <c r="G332" s="10"/>
      <c r="H332" s="132"/>
      <c r="I332" s="56"/>
      <c r="J332" s="92"/>
      <c r="K332" s="66"/>
      <c r="L332" s="56"/>
      <c r="V332" s="8"/>
      <c r="W332" s="8"/>
      <c r="X332" s="8"/>
      <c r="Y332" s="8"/>
      <c r="Z332" s="8"/>
    </row>
    <row r="333" spans="1:26" ht="12" customHeight="1">
      <c r="A333" s="137"/>
      <c r="B333" s="57" t="s">
        <v>186</v>
      </c>
      <c r="C333" s="58"/>
      <c r="D333" s="58" t="str">
        <f>K241</f>
        <v>BERNARD Pierre 5C3078</v>
      </c>
      <c r="E333" s="9"/>
      <c r="F333" s="8"/>
      <c r="G333" s="10"/>
      <c r="H333" s="132"/>
      <c r="I333" s="56"/>
      <c r="J333" s="92"/>
      <c r="K333" s="66"/>
      <c r="L333" s="56"/>
      <c r="V333" s="8"/>
      <c r="W333" s="8"/>
      <c r="X333" s="8"/>
      <c r="Y333" s="8"/>
      <c r="Z333" s="8"/>
    </row>
    <row r="334" spans="1:26" ht="12" customHeight="1">
      <c r="A334" s="137"/>
      <c r="B334" s="57" t="s">
        <v>187</v>
      </c>
      <c r="C334" s="58"/>
      <c r="D334" s="58" t="str">
        <f>I244</f>
        <v>CABARET Laurent 5C3199</v>
      </c>
      <c r="E334" s="9"/>
      <c r="F334" s="8"/>
      <c r="G334" s="10"/>
      <c r="H334" s="132"/>
      <c r="I334" s="56"/>
      <c r="J334" s="92"/>
      <c r="K334" s="66"/>
      <c r="L334" s="56"/>
      <c r="V334" s="8"/>
      <c r="W334" s="8"/>
      <c r="X334" s="8"/>
      <c r="Y334" s="8"/>
      <c r="Z334" s="8"/>
    </row>
    <row r="335" spans="1:26" ht="12" customHeight="1">
      <c r="A335" s="137"/>
      <c r="B335" s="57" t="s">
        <v>188</v>
      </c>
      <c r="C335" s="58"/>
      <c r="D335" s="58" t="str">
        <f>K244</f>
        <v>ONBASIOGLU Gilles 5B2541</v>
      </c>
      <c r="E335" s="9"/>
      <c r="F335" s="8"/>
      <c r="G335" s="10"/>
      <c r="H335" s="132"/>
      <c r="I335" s="56"/>
      <c r="J335" s="92"/>
      <c r="K335" s="66"/>
      <c r="L335" s="56"/>
      <c r="V335" s="8"/>
      <c r="W335" s="8"/>
      <c r="X335" s="8"/>
      <c r="Y335" s="8"/>
      <c r="Z335" s="8"/>
    </row>
    <row r="336" spans="1:26" ht="12" customHeight="1">
      <c r="A336" s="137"/>
      <c r="B336" s="57" t="s">
        <v>189</v>
      </c>
      <c r="C336" s="58"/>
      <c r="D336" s="58" t="str">
        <f>I247</f>
        <v>VERCHERE Dominique 5A1996</v>
      </c>
      <c r="E336" s="9"/>
      <c r="F336" s="8"/>
      <c r="G336" s="10"/>
      <c r="H336" s="132"/>
      <c r="I336" s="56"/>
      <c r="J336" s="92"/>
      <c r="K336" s="66"/>
      <c r="L336" s="56"/>
      <c r="V336" s="8"/>
      <c r="W336" s="8"/>
      <c r="X336" s="8"/>
      <c r="Y336" s="8"/>
      <c r="Z336" s="8"/>
    </row>
    <row r="337" spans="1:26" ht="12" customHeight="1">
      <c r="A337" s="137"/>
      <c r="B337" s="57" t="s">
        <v>190</v>
      </c>
      <c r="C337" s="58"/>
      <c r="D337" s="58" t="str">
        <f>K247</f>
        <v>BONTEMPS Christophe NC4800</v>
      </c>
      <c r="E337" s="9"/>
      <c r="F337" s="8"/>
      <c r="G337" s="10"/>
      <c r="H337" s="132"/>
      <c r="I337" s="56"/>
      <c r="J337" s="92"/>
      <c r="K337" s="66"/>
      <c r="L337" s="56"/>
      <c r="V337" s="8"/>
      <c r="W337" s="8"/>
      <c r="X337" s="8"/>
      <c r="Y337" s="8"/>
      <c r="Z337" s="8"/>
    </row>
    <row r="338" spans="1:26" ht="12" customHeight="1">
      <c r="A338" s="137"/>
      <c r="B338" s="57" t="s">
        <v>191</v>
      </c>
      <c r="C338" s="58"/>
      <c r="D338" s="58">
        <f>I250</f>
      </c>
      <c r="E338" s="9"/>
      <c r="F338" s="8"/>
      <c r="G338" s="10"/>
      <c r="H338" s="132"/>
      <c r="I338" s="56"/>
      <c r="J338" s="92"/>
      <c r="K338" s="66"/>
      <c r="L338" s="56"/>
      <c r="V338" s="8"/>
      <c r="W338" s="8"/>
      <c r="X338" s="8"/>
      <c r="Y338" s="8"/>
      <c r="Z338" s="8"/>
    </row>
    <row r="339" spans="1:26" ht="12" customHeight="1">
      <c r="A339" s="137"/>
      <c r="B339" s="57" t="s">
        <v>192</v>
      </c>
      <c r="C339" s="58"/>
      <c r="D339" s="58">
        <f>K250</f>
      </c>
      <c r="E339" s="9"/>
      <c r="F339" s="8"/>
      <c r="G339" s="10"/>
      <c r="H339" s="132"/>
      <c r="I339" s="56"/>
      <c r="J339" s="92"/>
      <c r="K339" s="66"/>
      <c r="L339" s="56"/>
      <c r="V339" s="8"/>
      <c r="W339" s="8"/>
      <c r="X339" s="8"/>
      <c r="Y339" s="8"/>
      <c r="Z339" s="8"/>
    </row>
    <row r="340" spans="1:26" ht="12" customHeight="1">
      <c r="A340" s="137"/>
      <c r="B340" s="57" t="s">
        <v>193</v>
      </c>
      <c r="C340" s="58"/>
      <c r="D340" s="58">
        <f>I253</f>
      </c>
      <c r="E340" s="9"/>
      <c r="F340" s="8"/>
      <c r="G340" s="10"/>
      <c r="H340" s="132"/>
      <c r="I340" s="56"/>
      <c r="J340" s="92"/>
      <c r="K340" s="66"/>
      <c r="L340" s="56"/>
      <c r="V340" s="8"/>
      <c r="W340" s="8"/>
      <c r="X340" s="8"/>
      <c r="Y340" s="8"/>
      <c r="Z340" s="8"/>
    </row>
    <row r="341" spans="1:26" ht="12" customHeight="1">
      <c r="A341" s="137"/>
      <c r="B341" s="57" t="s">
        <v>194</v>
      </c>
      <c r="C341" s="58"/>
      <c r="D341" s="58">
        <f>K253</f>
      </c>
      <c r="E341" s="9"/>
      <c r="F341" s="8"/>
      <c r="G341" s="10"/>
      <c r="H341" s="132"/>
      <c r="I341" s="56"/>
      <c r="J341" s="92"/>
      <c r="K341" s="66"/>
      <c r="L341" s="56"/>
      <c r="V341" s="8"/>
      <c r="W341" s="8"/>
      <c r="X341" s="8"/>
      <c r="Y341" s="8"/>
      <c r="Z341" s="8"/>
    </row>
    <row r="342" spans="1:26" ht="12" customHeight="1">
      <c r="A342" s="137"/>
      <c r="B342" s="57" t="s">
        <v>195</v>
      </c>
      <c r="C342" s="58"/>
      <c r="D342" s="58">
        <f>I256</f>
      </c>
      <c r="E342" s="9"/>
      <c r="F342" s="8"/>
      <c r="G342" s="10"/>
      <c r="H342" s="132"/>
      <c r="I342" s="56"/>
      <c r="J342" s="92"/>
      <c r="K342" s="66"/>
      <c r="L342" s="56"/>
      <c r="V342" s="8"/>
      <c r="W342" s="8"/>
      <c r="X342" s="8"/>
      <c r="Y342" s="8"/>
      <c r="Z342" s="8"/>
    </row>
    <row r="343" spans="1:26" ht="12" customHeight="1">
      <c r="A343" s="137"/>
      <c r="B343" s="57" t="s">
        <v>196</v>
      </c>
      <c r="C343" s="58"/>
      <c r="D343" s="58">
        <f>K256</f>
      </c>
      <c r="E343" s="9"/>
      <c r="F343" s="8"/>
      <c r="G343" s="10"/>
      <c r="H343" s="132"/>
      <c r="I343" s="56"/>
      <c r="J343" s="92"/>
      <c r="K343" s="66"/>
      <c r="L343" s="56"/>
      <c r="V343" s="8"/>
      <c r="W343" s="8"/>
      <c r="X343" s="8"/>
      <c r="Y343" s="8"/>
      <c r="Z343" s="8"/>
    </row>
    <row r="344" spans="1:26" ht="12" customHeight="1">
      <c r="A344" s="137"/>
      <c r="B344" s="57" t="s">
        <v>197</v>
      </c>
      <c r="C344" s="58"/>
      <c r="D344" s="58">
        <f>I259</f>
      </c>
      <c r="E344" s="9"/>
      <c r="F344" s="8"/>
      <c r="G344" s="10"/>
      <c r="H344" s="132"/>
      <c r="I344" s="56"/>
      <c r="J344" s="92"/>
      <c r="K344" s="66"/>
      <c r="L344" s="56"/>
      <c r="V344" s="8"/>
      <c r="W344" s="8"/>
      <c r="X344" s="8"/>
      <c r="Y344" s="8"/>
      <c r="Z344" s="8"/>
    </row>
    <row r="345" spans="1:26" ht="12" customHeight="1">
      <c r="A345" s="137"/>
      <c r="B345" s="57" t="s">
        <v>198</v>
      </c>
      <c r="C345" s="58"/>
      <c r="D345" s="58">
        <f>K259</f>
      </c>
      <c r="E345" s="9"/>
      <c r="F345" s="8"/>
      <c r="G345" s="10"/>
      <c r="H345" s="132"/>
      <c r="I345" s="56"/>
      <c r="J345" s="92"/>
      <c r="K345" s="66"/>
      <c r="L345" s="56"/>
      <c r="V345" s="8"/>
      <c r="W345" s="8"/>
      <c r="X345" s="8"/>
      <c r="Y345" s="8"/>
      <c r="Z345" s="8"/>
    </row>
    <row r="346" spans="1:26" ht="12" customHeight="1">
      <c r="A346" s="137"/>
      <c r="B346" s="57" t="s">
        <v>199</v>
      </c>
      <c r="C346" s="58"/>
      <c r="D346" s="58">
        <f>I262</f>
      </c>
      <c r="E346" s="9"/>
      <c r="F346" s="8"/>
      <c r="G346" s="10"/>
      <c r="H346" s="132"/>
      <c r="I346" s="56"/>
      <c r="J346" s="92"/>
      <c r="K346" s="66"/>
      <c r="L346" s="56"/>
      <c r="V346" s="8"/>
      <c r="W346" s="8"/>
      <c r="X346" s="8"/>
      <c r="Y346" s="8"/>
      <c r="Z346" s="8"/>
    </row>
    <row r="347" spans="1:26" ht="12" customHeight="1">
      <c r="A347" s="137"/>
      <c r="B347" s="57" t="s">
        <v>200</v>
      </c>
      <c r="C347" s="58"/>
      <c r="D347" s="58">
        <f>K262</f>
      </c>
      <c r="E347" s="9"/>
      <c r="F347" s="8"/>
      <c r="G347" s="10"/>
      <c r="H347" s="132"/>
      <c r="I347" s="56"/>
      <c r="J347" s="92"/>
      <c r="K347" s="66"/>
      <c r="L347" s="56"/>
      <c r="V347" s="8"/>
      <c r="W347" s="8"/>
      <c r="X347" s="8"/>
      <c r="Y347" s="8"/>
      <c r="Z347" s="8"/>
    </row>
    <row r="348" spans="1:26" ht="12" customHeight="1">
      <c r="A348" s="137"/>
      <c r="B348" s="57" t="s">
        <v>201</v>
      </c>
      <c r="C348" s="58"/>
      <c r="D348" s="58">
        <f>I265</f>
      </c>
      <c r="E348" s="9"/>
      <c r="F348" s="8"/>
      <c r="G348" s="10"/>
      <c r="H348" s="132"/>
      <c r="I348" s="56"/>
      <c r="J348" s="92"/>
      <c r="K348" s="66"/>
      <c r="L348" s="56"/>
      <c r="V348" s="8"/>
      <c r="W348" s="8"/>
      <c r="X348" s="8"/>
      <c r="Y348" s="8"/>
      <c r="Z348" s="8"/>
    </row>
    <row r="349" spans="1:26" ht="12" customHeight="1">
      <c r="A349" s="137"/>
      <c r="B349" s="57" t="s">
        <v>202</v>
      </c>
      <c r="C349" s="58"/>
      <c r="D349" s="58">
        <f>K265</f>
      </c>
      <c r="E349" s="9"/>
      <c r="F349" s="8"/>
      <c r="G349" s="10"/>
      <c r="H349" s="132"/>
      <c r="I349" s="56"/>
      <c r="J349" s="92"/>
      <c r="K349" s="66"/>
      <c r="L349" s="56"/>
      <c r="V349" s="8"/>
      <c r="W349" s="8"/>
      <c r="X349" s="8"/>
      <c r="Y349" s="8"/>
      <c r="Z349" s="8"/>
    </row>
    <row r="350" spans="1:26" ht="12" customHeight="1">
      <c r="A350" s="137"/>
      <c r="B350" s="57" t="s">
        <v>203</v>
      </c>
      <c r="C350" s="58"/>
      <c r="D350" s="58">
        <f>I268</f>
      </c>
      <c r="E350" s="9"/>
      <c r="F350" s="8"/>
      <c r="G350" s="10"/>
      <c r="H350" s="132"/>
      <c r="I350" s="56"/>
      <c r="J350" s="92"/>
      <c r="K350" s="66"/>
      <c r="L350" s="56"/>
      <c r="V350" s="8"/>
      <c r="W350" s="8"/>
      <c r="X350" s="8"/>
      <c r="Y350" s="8"/>
      <c r="Z350" s="8"/>
    </row>
    <row r="351" spans="1:26" ht="12" customHeight="1">
      <c r="A351" s="137"/>
      <c r="B351" s="57" t="s">
        <v>204</v>
      </c>
      <c r="C351" s="58"/>
      <c r="D351" s="58">
        <f>K268</f>
      </c>
      <c r="E351" s="9"/>
      <c r="F351" s="8"/>
      <c r="G351" s="10"/>
      <c r="H351" s="132"/>
      <c r="I351" s="56"/>
      <c r="J351" s="92"/>
      <c r="K351" s="66"/>
      <c r="L351" s="56"/>
      <c r="V351" s="8"/>
      <c r="W351" s="8"/>
      <c r="X351" s="8"/>
      <c r="Y351" s="8"/>
      <c r="Z351" s="8"/>
    </row>
    <row r="352" spans="1:26" ht="12" customHeight="1">
      <c r="A352" s="137"/>
      <c r="B352" s="57" t="s">
        <v>205</v>
      </c>
      <c r="C352" s="58"/>
      <c r="D352" s="58">
        <f>I271</f>
      </c>
      <c r="E352" s="9"/>
      <c r="F352" s="8"/>
      <c r="G352" s="10"/>
      <c r="H352" s="132"/>
      <c r="I352" s="56"/>
      <c r="J352" s="92"/>
      <c r="K352" s="66"/>
      <c r="L352" s="56"/>
      <c r="V352" s="8"/>
      <c r="W352" s="8"/>
      <c r="X352" s="8"/>
      <c r="Y352" s="8"/>
      <c r="Z352" s="8"/>
    </row>
    <row r="353" spans="1:26" ht="12" customHeight="1">
      <c r="A353" s="137"/>
      <c r="B353" s="57" t="s">
        <v>206</v>
      </c>
      <c r="C353" s="58"/>
      <c r="D353" s="58">
        <f>K271</f>
      </c>
      <c r="E353" s="9"/>
      <c r="F353" s="8"/>
      <c r="G353" s="10"/>
      <c r="H353" s="132"/>
      <c r="I353" s="56"/>
      <c r="J353" s="92"/>
      <c r="K353" s="66"/>
      <c r="L353" s="56"/>
      <c r="V353" s="8"/>
      <c r="W353" s="8"/>
      <c r="X353" s="8"/>
      <c r="Y353" s="8"/>
      <c r="Z353" s="8"/>
    </row>
    <row r="354" spans="1:26" ht="12" customHeight="1">
      <c r="A354" s="139"/>
      <c r="B354" s="59" t="s">
        <v>207</v>
      </c>
      <c r="C354" s="60"/>
      <c r="D354" s="60">
        <f>I274</f>
      </c>
      <c r="E354" s="10"/>
      <c r="F354" s="12"/>
      <c r="G354" s="10"/>
      <c r="H354" s="132"/>
      <c r="I354" s="54"/>
      <c r="J354" s="90"/>
      <c r="K354" s="54"/>
      <c r="L354" s="56"/>
      <c r="V354" s="8"/>
      <c r="W354" s="8"/>
      <c r="X354" s="8"/>
      <c r="Y354" s="8"/>
      <c r="Z354" s="8"/>
    </row>
    <row r="355" spans="1:26" ht="12" customHeight="1">
      <c r="A355" s="139"/>
      <c r="B355" s="57" t="s">
        <v>208</v>
      </c>
      <c r="C355" s="58"/>
      <c r="D355" s="58">
        <f>K274</f>
      </c>
      <c r="E355" s="9"/>
      <c r="F355" s="8"/>
      <c r="G355" s="10"/>
      <c r="H355" s="132"/>
      <c r="I355" s="56"/>
      <c r="J355" s="92"/>
      <c r="K355" s="56"/>
      <c r="L355" s="56"/>
      <c r="V355" s="8"/>
      <c r="W355" s="8"/>
      <c r="X355" s="8"/>
      <c r="Y355" s="8"/>
      <c r="Z355" s="8"/>
    </row>
    <row r="356" spans="1:26" ht="12" customHeight="1">
      <c r="A356" s="137"/>
      <c r="B356" s="57" t="s">
        <v>209</v>
      </c>
      <c r="C356" s="58"/>
      <c r="D356" s="58">
        <f>I277</f>
      </c>
      <c r="E356" s="9"/>
      <c r="F356" s="8"/>
      <c r="G356" s="10"/>
      <c r="H356" s="132"/>
      <c r="I356" s="56"/>
      <c r="J356" s="92"/>
      <c r="K356" s="56"/>
      <c r="L356" s="56"/>
      <c r="V356" s="8"/>
      <c r="W356" s="8"/>
      <c r="X356" s="8"/>
      <c r="Y356" s="8"/>
      <c r="Z356" s="8"/>
    </row>
    <row r="357" spans="1:26" ht="12" customHeight="1">
      <c r="A357" s="137"/>
      <c r="B357" s="57" t="s">
        <v>210</v>
      </c>
      <c r="C357" s="58"/>
      <c r="D357" s="58">
        <f>K277</f>
      </c>
      <c r="E357" s="9"/>
      <c r="F357" s="8"/>
      <c r="G357" s="10"/>
      <c r="H357" s="132"/>
      <c r="I357" s="56"/>
      <c r="J357" s="92"/>
      <c r="K357" s="56"/>
      <c r="L357" s="56"/>
      <c r="V357" s="8"/>
      <c r="W357" s="8"/>
      <c r="X357" s="8"/>
      <c r="Y357" s="8"/>
      <c r="Z357" s="8"/>
    </row>
    <row r="358" spans="1:23" ht="12" customHeight="1">
      <c r="A358" s="137"/>
      <c r="B358" s="57" t="s">
        <v>211</v>
      </c>
      <c r="C358" s="58"/>
      <c r="D358" s="58">
        <f>I280</f>
      </c>
      <c r="E358" s="9"/>
      <c r="F358" s="8"/>
      <c r="G358" s="10"/>
      <c r="H358" s="132"/>
      <c r="I358" s="56"/>
      <c r="J358" s="92"/>
      <c r="K358" s="56"/>
      <c r="L358" s="56"/>
      <c r="V358" s="8"/>
      <c r="W358" s="8"/>
    </row>
    <row r="359" spans="1:26" ht="12" customHeight="1">
      <c r="A359" s="137"/>
      <c r="B359" s="57" t="s">
        <v>212</v>
      </c>
      <c r="C359" s="58"/>
      <c r="D359" s="58">
        <f>K280</f>
      </c>
      <c r="E359" s="9"/>
      <c r="F359" s="8"/>
      <c r="G359" s="10"/>
      <c r="H359" s="132"/>
      <c r="I359" s="56"/>
      <c r="J359" s="92"/>
      <c r="K359" s="56"/>
      <c r="L359" s="56"/>
      <c r="V359" s="8"/>
      <c r="W359" s="8"/>
      <c r="X359" s="8"/>
      <c r="Y359" s="8"/>
      <c r="Z359" s="8"/>
    </row>
    <row r="360" spans="1:26" ht="12" customHeight="1">
      <c r="A360" s="137"/>
      <c r="B360" s="57" t="s">
        <v>213</v>
      </c>
      <c r="C360" s="58"/>
      <c r="D360" s="58">
        <f>I283</f>
      </c>
      <c r="E360" s="9"/>
      <c r="F360" s="8"/>
      <c r="G360" s="10"/>
      <c r="H360" s="132"/>
      <c r="I360" s="56"/>
      <c r="J360" s="92"/>
      <c r="K360" s="56"/>
      <c r="L360" s="56"/>
      <c r="V360" s="8"/>
      <c r="W360" s="8"/>
      <c r="X360" s="8"/>
      <c r="Y360" s="8"/>
      <c r="Z360" s="8"/>
    </row>
    <row r="361" spans="1:26" ht="12" customHeight="1">
      <c r="A361" s="137"/>
      <c r="B361" s="57" t="s">
        <v>214</v>
      </c>
      <c r="C361" s="58"/>
      <c r="D361" s="58">
        <f>K283</f>
      </c>
      <c r="E361" s="9"/>
      <c r="F361" s="8"/>
      <c r="G361" s="10"/>
      <c r="H361" s="132"/>
      <c r="I361" s="56"/>
      <c r="J361" s="92"/>
      <c r="K361" s="56"/>
      <c r="L361" s="56"/>
      <c r="V361" s="8"/>
      <c r="W361" s="8"/>
      <c r="X361" s="8"/>
      <c r="Y361" s="8"/>
      <c r="Z361" s="8"/>
    </row>
    <row r="362" spans="1:23" ht="12" customHeight="1">
      <c r="A362" s="137"/>
      <c r="B362" s="57" t="s">
        <v>215</v>
      </c>
      <c r="C362" s="58"/>
      <c r="D362" s="58">
        <f>I286</f>
      </c>
      <c r="E362" s="9"/>
      <c r="F362" s="8"/>
      <c r="G362" s="10"/>
      <c r="H362" s="132"/>
      <c r="I362" s="56"/>
      <c r="J362" s="92"/>
      <c r="K362" s="56"/>
      <c r="L362" s="56"/>
      <c r="V362" s="8"/>
      <c r="W362" s="8"/>
    </row>
    <row r="363" spans="1:26" ht="12" customHeight="1">
      <c r="A363" s="137"/>
      <c r="B363" s="57" t="s">
        <v>216</v>
      </c>
      <c r="C363" s="58"/>
      <c r="D363" s="58">
        <f>K286</f>
      </c>
      <c r="E363" s="9"/>
      <c r="F363" s="8"/>
      <c r="G363" s="10"/>
      <c r="H363" s="132"/>
      <c r="I363" s="56"/>
      <c r="J363" s="92"/>
      <c r="K363" s="56"/>
      <c r="L363" s="56"/>
      <c r="V363" s="8"/>
      <c r="W363" s="8"/>
      <c r="X363" s="8"/>
      <c r="Y363" s="8"/>
      <c r="Z363" s="8"/>
    </row>
    <row r="364" spans="1:26" ht="12" customHeight="1">
      <c r="A364" s="137"/>
      <c r="B364" s="57" t="s">
        <v>217</v>
      </c>
      <c r="C364" s="58"/>
      <c r="D364" s="58">
        <f>I289</f>
      </c>
      <c r="E364" s="9"/>
      <c r="F364" s="8"/>
      <c r="G364" s="10"/>
      <c r="H364" s="132"/>
      <c r="I364" s="56"/>
      <c r="J364" s="92"/>
      <c r="K364" s="56"/>
      <c r="L364" s="56"/>
      <c r="V364" s="8"/>
      <c r="W364" s="8"/>
      <c r="X364" s="8"/>
      <c r="Y364" s="8"/>
      <c r="Z364" s="8"/>
    </row>
    <row r="365" spans="1:26" ht="12" customHeight="1">
      <c r="A365" s="137"/>
      <c r="B365" s="57" t="s">
        <v>218</v>
      </c>
      <c r="C365" s="58"/>
      <c r="D365" s="58">
        <f>K289</f>
      </c>
      <c r="E365" s="9"/>
      <c r="F365" s="8"/>
      <c r="G365" s="10"/>
      <c r="H365" s="132"/>
      <c r="I365" s="56"/>
      <c r="J365" s="92"/>
      <c r="K365" s="56"/>
      <c r="L365" s="56"/>
      <c r="V365" s="8"/>
      <c r="W365" s="8"/>
      <c r="X365" s="8"/>
      <c r="Y365" s="8"/>
      <c r="Z365" s="8"/>
    </row>
    <row r="366" spans="1:26" ht="12" customHeight="1">
      <c r="A366" s="137"/>
      <c r="B366" s="57" t="s">
        <v>219</v>
      </c>
      <c r="C366" s="58"/>
      <c r="D366" s="58">
        <f>I292</f>
      </c>
      <c r="E366" s="9"/>
      <c r="F366" s="8"/>
      <c r="G366" s="10"/>
      <c r="H366" s="132"/>
      <c r="I366" s="56"/>
      <c r="J366" s="92"/>
      <c r="K366" s="56"/>
      <c r="L366" s="56"/>
      <c r="V366" s="8"/>
      <c r="W366" s="8"/>
      <c r="X366" s="8"/>
      <c r="Y366" s="8"/>
      <c r="Z366" s="8"/>
    </row>
    <row r="367" spans="1:26" ht="12" customHeight="1">
      <c r="A367" s="137"/>
      <c r="B367" s="57" t="s">
        <v>220</v>
      </c>
      <c r="C367" s="58"/>
      <c r="D367" s="58">
        <f>K292</f>
      </c>
      <c r="E367" s="9"/>
      <c r="F367" s="8"/>
      <c r="G367" s="10"/>
      <c r="H367" s="132"/>
      <c r="I367" s="56"/>
      <c r="J367" s="92"/>
      <c r="K367" s="56"/>
      <c r="L367" s="56"/>
      <c r="V367" s="8"/>
      <c r="W367" s="8"/>
      <c r="X367" s="8"/>
      <c r="Y367" s="8"/>
      <c r="Z367" s="8"/>
    </row>
    <row r="368" spans="1:26" ht="12" customHeight="1">
      <c r="A368" s="137"/>
      <c r="B368" s="57" t="s">
        <v>221</v>
      </c>
      <c r="C368" s="58"/>
      <c r="D368" s="58">
        <f>I295</f>
      </c>
      <c r="E368" s="9"/>
      <c r="F368" s="8"/>
      <c r="G368" s="10"/>
      <c r="H368" s="132"/>
      <c r="I368" s="56"/>
      <c r="J368" s="92"/>
      <c r="K368" s="56"/>
      <c r="L368" s="56"/>
      <c r="V368" s="8"/>
      <c r="W368" s="8"/>
      <c r="X368" s="8"/>
      <c r="Y368" s="8"/>
      <c r="Z368" s="8"/>
    </row>
    <row r="369" spans="1:26" ht="12" customHeight="1">
      <c r="A369" s="137"/>
      <c r="B369" s="57" t="s">
        <v>222</v>
      </c>
      <c r="C369" s="58"/>
      <c r="D369" s="58">
        <f>K295</f>
      </c>
      <c r="E369" s="9"/>
      <c r="F369" s="8"/>
      <c r="G369" s="10"/>
      <c r="H369" s="132"/>
      <c r="I369" s="56"/>
      <c r="J369" s="92"/>
      <c r="K369" s="56"/>
      <c r="L369" s="56"/>
      <c r="V369" s="8"/>
      <c r="W369" s="8"/>
      <c r="X369" s="8"/>
      <c r="Y369" s="8"/>
      <c r="Z369" s="8"/>
    </row>
    <row r="370" spans="1:23" ht="12" customHeight="1">
      <c r="A370" s="137"/>
      <c r="B370" s="57" t="s">
        <v>223</v>
      </c>
      <c r="C370" s="58"/>
      <c r="D370" s="58">
        <f>I298</f>
      </c>
      <c r="E370" s="9"/>
      <c r="F370" s="8"/>
      <c r="G370" s="10"/>
      <c r="H370" s="132"/>
      <c r="I370" s="56"/>
      <c r="J370" s="92"/>
      <c r="K370" s="56"/>
      <c r="L370" s="56"/>
      <c r="V370" s="8"/>
      <c r="W370" s="8"/>
    </row>
    <row r="371" spans="1:26" ht="12" customHeight="1">
      <c r="A371" s="137"/>
      <c r="B371" s="57" t="s">
        <v>224</v>
      </c>
      <c r="C371" s="58"/>
      <c r="D371" s="58">
        <f>K298</f>
      </c>
      <c r="E371" s="9"/>
      <c r="F371" s="8"/>
      <c r="G371" s="10"/>
      <c r="H371" s="132"/>
      <c r="I371" s="56"/>
      <c r="J371" s="92"/>
      <c r="K371" s="56"/>
      <c r="L371" s="56"/>
      <c r="V371" s="8"/>
      <c r="W371" s="8"/>
      <c r="X371" s="8"/>
      <c r="Y371" s="8"/>
      <c r="Z371" s="8"/>
    </row>
    <row r="372" spans="1:26" ht="12" customHeight="1">
      <c r="A372" s="137"/>
      <c r="B372" s="57" t="s">
        <v>225</v>
      </c>
      <c r="C372" s="58"/>
      <c r="D372" s="58">
        <f>I301</f>
      </c>
      <c r="E372" s="9"/>
      <c r="F372" s="8"/>
      <c r="G372" s="10"/>
      <c r="H372" s="132"/>
      <c r="I372" s="56"/>
      <c r="J372" s="92"/>
      <c r="K372" s="56"/>
      <c r="L372" s="56"/>
      <c r="V372" s="8"/>
      <c r="W372" s="8"/>
      <c r="X372" s="8"/>
      <c r="Y372" s="8"/>
      <c r="Z372" s="8"/>
    </row>
    <row r="373" spans="1:26" ht="12" customHeight="1">
      <c r="A373" s="137"/>
      <c r="B373" s="57" t="s">
        <v>226</v>
      </c>
      <c r="C373" s="58"/>
      <c r="D373" s="58">
        <f>K301</f>
      </c>
      <c r="E373" s="9"/>
      <c r="F373" s="8"/>
      <c r="G373" s="10"/>
      <c r="H373" s="132"/>
      <c r="I373" s="56"/>
      <c r="J373" s="92"/>
      <c r="K373" s="56"/>
      <c r="L373" s="56"/>
      <c r="V373" s="8"/>
      <c r="W373" s="8"/>
      <c r="X373" s="8"/>
      <c r="Y373" s="8"/>
      <c r="Z373" s="8"/>
    </row>
    <row r="374" spans="1:23" ht="12" customHeight="1">
      <c r="A374" s="137"/>
      <c r="B374" s="57" t="s">
        <v>227</v>
      </c>
      <c r="C374" s="58"/>
      <c r="D374" s="58">
        <f>I304</f>
      </c>
      <c r="E374" s="9"/>
      <c r="F374" s="8"/>
      <c r="G374" s="10"/>
      <c r="H374" s="132"/>
      <c r="I374" s="56"/>
      <c r="J374" s="92"/>
      <c r="K374" s="56"/>
      <c r="L374" s="56"/>
      <c r="V374" s="8"/>
      <c r="W374" s="8"/>
    </row>
    <row r="375" spans="1:23" ht="12" customHeight="1">
      <c r="A375" s="137"/>
      <c r="B375" s="57" t="s">
        <v>228</v>
      </c>
      <c r="C375" s="58"/>
      <c r="D375" s="58">
        <f>K304</f>
      </c>
      <c r="E375" s="9"/>
      <c r="F375" s="8"/>
      <c r="G375" s="10"/>
      <c r="H375" s="132"/>
      <c r="I375" s="56"/>
      <c r="J375" s="92"/>
      <c r="K375" s="56"/>
      <c r="L375" s="56"/>
      <c r="V375" s="8"/>
      <c r="W375" s="8"/>
    </row>
    <row r="376" spans="1:23" ht="12" customHeight="1">
      <c r="A376" s="137"/>
      <c r="B376" s="57" t="s">
        <v>229</v>
      </c>
      <c r="C376" s="58"/>
      <c r="D376" s="58">
        <f>I307</f>
      </c>
      <c r="E376" s="9"/>
      <c r="F376" s="8"/>
      <c r="G376" s="10"/>
      <c r="H376" s="132"/>
      <c r="I376" s="56"/>
      <c r="J376" s="92"/>
      <c r="K376" s="56"/>
      <c r="L376" s="56"/>
      <c r="V376" s="8"/>
      <c r="W376" s="8"/>
    </row>
    <row r="377" spans="1:23" ht="12" customHeight="1">
      <c r="A377" s="137"/>
      <c r="B377" s="57" t="s">
        <v>230</v>
      </c>
      <c r="C377" s="58"/>
      <c r="D377" s="58">
        <f>K307</f>
      </c>
      <c r="E377" s="9"/>
      <c r="F377" s="8"/>
      <c r="G377" s="10"/>
      <c r="H377" s="132"/>
      <c r="I377" s="56"/>
      <c r="J377" s="92"/>
      <c r="K377" s="56"/>
      <c r="L377" s="56"/>
      <c r="V377" s="8"/>
      <c r="W377" s="8"/>
    </row>
    <row r="378" spans="1:23" ht="12" customHeight="1">
      <c r="A378" s="137"/>
      <c r="B378" s="57" t="s">
        <v>231</v>
      </c>
      <c r="C378" s="58"/>
      <c r="D378" s="58">
        <f>I310</f>
      </c>
      <c r="E378" s="9"/>
      <c r="F378" s="8"/>
      <c r="G378" s="10"/>
      <c r="H378" s="132"/>
      <c r="I378" s="56"/>
      <c r="J378" s="92"/>
      <c r="K378" s="56"/>
      <c r="L378" s="56"/>
      <c r="V378" s="8"/>
      <c r="W378" s="8"/>
    </row>
    <row r="379" spans="1:23" ht="12" customHeight="1">
      <c r="A379" s="137"/>
      <c r="B379" s="57" t="s">
        <v>232</v>
      </c>
      <c r="C379" s="58"/>
      <c r="D379" s="58">
        <f>K310</f>
      </c>
      <c r="E379" s="9"/>
      <c r="F379" s="8"/>
      <c r="G379" s="10"/>
      <c r="H379" s="132"/>
      <c r="I379" s="56"/>
      <c r="J379" s="92"/>
      <c r="K379" s="56"/>
      <c r="L379" s="56"/>
      <c r="V379" s="8"/>
      <c r="W379" s="8"/>
    </row>
    <row r="380" spans="1:23" ht="12" customHeight="1">
      <c r="A380" s="137"/>
      <c r="B380" s="57" t="s">
        <v>233</v>
      </c>
      <c r="C380" s="58"/>
      <c r="D380" s="58">
        <f>I313</f>
      </c>
      <c r="E380" s="9"/>
      <c r="F380" s="8"/>
      <c r="G380" s="10"/>
      <c r="H380" s="132"/>
      <c r="I380" s="56"/>
      <c r="J380" s="92"/>
      <c r="K380" s="56"/>
      <c r="L380" s="56"/>
      <c r="V380" s="8"/>
      <c r="W380" s="8"/>
    </row>
    <row r="381" spans="1:23" ht="12" customHeight="1">
      <c r="A381" s="137"/>
      <c r="B381" s="57" t="s">
        <v>234</v>
      </c>
      <c r="C381" s="58"/>
      <c r="D381" s="58">
        <f>K313</f>
      </c>
      <c r="E381" s="9"/>
      <c r="F381" s="8"/>
      <c r="G381" s="10"/>
      <c r="H381" s="132"/>
      <c r="I381" s="56"/>
      <c r="J381" s="92"/>
      <c r="K381" s="56"/>
      <c r="L381" s="56"/>
      <c r="V381" s="8"/>
      <c r="W381" s="8"/>
    </row>
    <row r="382" spans="1:26" ht="12" customHeight="1">
      <c r="A382" s="137"/>
      <c r="B382" s="57" t="s">
        <v>235</v>
      </c>
      <c r="C382" s="58"/>
      <c r="D382" s="58">
        <f>I316</f>
      </c>
      <c r="E382" s="9"/>
      <c r="F382" s="8"/>
      <c r="G382" s="10"/>
      <c r="H382" s="132"/>
      <c r="I382" s="56"/>
      <c r="J382" s="92"/>
      <c r="K382" s="56"/>
      <c r="L382" s="56"/>
      <c r="V382" s="8"/>
      <c r="W382" s="8"/>
      <c r="X382" s="8"/>
      <c r="Y382" s="8"/>
      <c r="Z382" s="8"/>
    </row>
    <row r="383" spans="1:23" ht="12" customHeight="1">
      <c r="A383" s="137"/>
      <c r="B383" s="57" t="s">
        <v>236</v>
      </c>
      <c r="C383" s="58"/>
      <c r="D383" s="58">
        <f>K316</f>
      </c>
      <c r="E383" s="9"/>
      <c r="F383" s="8"/>
      <c r="G383" s="10"/>
      <c r="H383" s="132"/>
      <c r="I383" s="56"/>
      <c r="J383" s="92"/>
      <c r="K383" s="56"/>
      <c r="L383" s="56"/>
      <c r="V383" s="8"/>
      <c r="W383" s="8"/>
    </row>
    <row r="384" spans="1:23" ht="12" customHeight="1">
      <c r="A384" s="137"/>
      <c r="B384" s="57" t="s">
        <v>237</v>
      </c>
      <c r="C384" s="58"/>
      <c r="D384" s="58">
        <f>I319</f>
      </c>
      <c r="E384" s="9"/>
      <c r="F384" s="8"/>
      <c r="G384" s="10"/>
      <c r="H384" s="132"/>
      <c r="I384" s="56"/>
      <c r="J384" s="92"/>
      <c r="K384" s="56"/>
      <c r="L384" s="56"/>
      <c r="V384" s="8"/>
      <c r="W384" s="8"/>
    </row>
    <row r="385" spans="1:23" ht="12" customHeight="1">
      <c r="A385" s="137"/>
      <c r="B385" s="57" t="s">
        <v>238</v>
      </c>
      <c r="C385" s="58"/>
      <c r="D385" s="58">
        <f>K319</f>
      </c>
      <c r="E385" s="9"/>
      <c r="F385" s="8"/>
      <c r="G385" s="10"/>
      <c r="H385" s="132"/>
      <c r="I385" s="56"/>
      <c r="J385" s="92"/>
      <c r="K385" s="56"/>
      <c r="L385" s="56"/>
      <c r="V385" s="8"/>
      <c r="W385" s="8"/>
    </row>
    <row r="386" spans="1:23" ht="12" customHeight="1">
      <c r="A386" s="137"/>
      <c r="B386" s="56"/>
      <c r="C386" s="56"/>
      <c r="D386" s="56"/>
      <c r="E386" s="9"/>
      <c r="F386" s="8"/>
      <c r="G386" s="10"/>
      <c r="H386" s="132"/>
      <c r="I386" s="56"/>
      <c r="J386" s="92"/>
      <c r="K386" s="56"/>
      <c r="L386" s="56"/>
      <c r="V386" s="8"/>
      <c r="W386" s="8"/>
    </row>
    <row r="387" spans="1:23" ht="12" customHeight="1">
      <c r="A387" s="137"/>
      <c r="B387" s="56"/>
      <c r="C387" s="56"/>
      <c r="D387" s="56"/>
      <c r="E387" s="9"/>
      <c r="F387" s="8"/>
      <c r="G387" s="10"/>
      <c r="H387" s="132"/>
      <c r="I387" s="56"/>
      <c r="J387" s="92"/>
      <c r="K387" s="56"/>
      <c r="L387" s="56"/>
      <c r="V387" s="8"/>
      <c r="W387" s="8"/>
    </row>
    <row r="388" spans="1:23" ht="12" customHeight="1">
      <c r="A388" s="137"/>
      <c r="B388" s="56"/>
      <c r="C388" s="56"/>
      <c r="D388" s="56"/>
      <c r="E388" s="9"/>
      <c r="F388" s="8"/>
      <c r="G388" s="10"/>
      <c r="H388" s="132"/>
      <c r="I388" s="56"/>
      <c r="J388" s="92"/>
      <c r="K388" s="56"/>
      <c r="L388" s="56"/>
      <c r="V388" s="8"/>
      <c r="W388" s="8"/>
    </row>
    <row r="389" spans="1:23" ht="12" customHeight="1">
      <c r="A389" s="137"/>
      <c r="B389" s="56"/>
      <c r="C389" s="56"/>
      <c r="D389" s="56"/>
      <c r="E389" s="9"/>
      <c r="F389" s="8"/>
      <c r="G389" s="10"/>
      <c r="H389" s="132"/>
      <c r="I389" s="56"/>
      <c r="J389" s="92"/>
      <c r="K389" s="56"/>
      <c r="L389" s="56"/>
      <c r="V389" s="8"/>
      <c r="W389" s="8"/>
    </row>
    <row r="390" spans="1:23" ht="12" customHeight="1">
      <c r="A390" s="137"/>
      <c r="B390" s="56"/>
      <c r="C390" s="56"/>
      <c r="D390" s="56"/>
      <c r="E390" s="9"/>
      <c r="F390" s="8"/>
      <c r="G390" s="10"/>
      <c r="H390" s="132"/>
      <c r="I390" s="56"/>
      <c r="J390" s="92"/>
      <c r="K390" s="56"/>
      <c r="L390" s="56"/>
      <c r="V390" s="8"/>
      <c r="W390" s="8"/>
    </row>
    <row r="391" spans="1:23" ht="12" customHeight="1">
      <c r="A391" s="137"/>
      <c r="B391" s="56"/>
      <c r="C391" s="56"/>
      <c r="D391" s="56"/>
      <c r="E391" s="9"/>
      <c r="F391" s="8"/>
      <c r="G391" s="10"/>
      <c r="H391" s="132"/>
      <c r="I391" s="56"/>
      <c r="J391" s="92"/>
      <c r="K391" s="56"/>
      <c r="L391" s="56"/>
      <c r="V391" s="8"/>
      <c r="W391" s="8"/>
    </row>
    <row r="392" spans="1:23" ht="12" customHeight="1">
      <c r="A392" s="137"/>
      <c r="B392" s="56"/>
      <c r="C392" s="56"/>
      <c r="D392" s="56"/>
      <c r="E392" s="9"/>
      <c r="F392" s="8"/>
      <c r="G392" s="10"/>
      <c r="H392" s="132"/>
      <c r="I392" s="56"/>
      <c r="J392" s="92"/>
      <c r="K392" s="56"/>
      <c r="L392" s="56"/>
      <c r="V392" s="8"/>
      <c r="W392" s="8"/>
    </row>
    <row r="393" spans="1:23" ht="12" customHeight="1">
      <c r="A393" s="137"/>
      <c r="B393" s="56"/>
      <c r="C393" s="56"/>
      <c r="D393" s="56"/>
      <c r="E393" s="9"/>
      <c r="F393" s="8"/>
      <c r="G393" s="10"/>
      <c r="H393" s="132"/>
      <c r="I393" s="56"/>
      <c r="J393" s="92"/>
      <c r="K393" s="56"/>
      <c r="L393" s="56"/>
      <c r="V393" s="8"/>
      <c r="W393" s="8"/>
    </row>
    <row r="394" spans="1:23" ht="12" customHeight="1">
      <c r="A394" s="137"/>
      <c r="B394" s="56"/>
      <c r="C394" s="56"/>
      <c r="D394" s="56"/>
      <c r="E394" s="9"/>
      <c r="F394" s="8"/>
      <c r="G394" s="10"/>
      <c r="H394" s="132"/>
      <c r="I394" s="56"/>
      <c r="J394" s="92"/>
      <c r="K394" s="56"/>
      <c r="L394" s="56"/>
      <c r="V394" s="8"/>
      <c r="W394" s="8"/>
    </row>
    <row r="395" spans="1:23" ht="12" customHeight="1">
      <c r="A395" s="137"/>
      <c r="B395" s="56"/>
      <c r="C395" s="56"/>
      <c r="D395" s="56"/>
      <c r="E395" s="9"/>
      <c r="F395" s="8"/>
      <c r="G395" s="10"/>
      <c r="H395" s="132"/>
      <c r="I395" s="56"/>
      <c r="J395" s="92"/>
      <c r="K395" s="56"/>
      <c r="L395" s="56"/>
      <c r="V395" s="8"/>
      <c r="W395" s="8"/>
    </row>
    <row r="396" spans="1:23" ht="12" customHeight="1">
      <c r="A396" s="137"/>
      <c r="B396" s="56"/>
      <c r="C396" s="56"/>
      <c r="D396" s="56"/>
      <c r="E396" s="9"/>
      <c r="F396" s="8"/>
      <c r="G396" s="10"/>
      <c r="H396" s="132"/>
      <c r="I396" s="56"/>
      <c r="J396" s="92"/>
      <c r="K396" s="56"/>
      <c r="L396" s="56"/>
      <c r="V396" s="8"/>
      <c r="W396" s="8"/>
    </row>
    <row r="397" spans="1:23" ht="12" customHeight="1">
      <c r="A397" s="137"/>
      <c r="B397" s="56"/>
      <c r="C397" s="56"/>
      <c r="D397" s="56"/>
      <c r="E397" s="9"/>
      <c r="F397" s="8"/>
      <c r="G397" s="10"/>
      <c r="H397" s="132"/>
      <c r="I397" s="56"/>
      <c r="J397" s="92"/>
      <c r="K397" s="56"/>
      <c r="L397" s="56"/>
      <c r="V397" s="8"/>
      <c r="W397" s="8"/>
    </row>
    <row r="398" spans="1:23" ht="12" customHeight="1">
      <c r="A398" s="137"/>
      <c r="B398" s="56"/>
      <c r="C398" s="56"/>
      <c r="D398" s="56"/>
      <c r="E398" s="9"/>
      <c r="F398" s="8"/>
      <c r="G398" s="10"/>
      <c r="H398" s="132"/>
      <c r="I398" s="56"/>
      <c r="J398" s="92"/>
      <c r="K398" s="56"/>
      <c r="L398" s="56"/>
      <c r="V398" s="8"/>
      <c r="W398" s="8"/>
    </row>
    <row r="399" spans="1:23" ht="12" customHeight="1">
      <c r="A399" s="137"/>
      <c r="B399" s="56"/>
      <c r="C399" s="56"/>
      <c r="D399" s="56"/>
      <c r="E399" s="9"/>
      <c r="F399" s="8"/>
      <c r="G399" s="10"/>
      <c r="H399" s="132"/>
      <c r="I399" s="56"/>
      <c r="J399" s="92"/>
      <c r="K399" s="56"/>
      <c r="L399" s="56"/>
      <c r="V399" s="8"/>
      <c r="W399" s="8"/>
    </row>
    <row r="400" spans="1:23" ht="12" customHeight="1">
      <c r="A400" s="137"/>
      <c r="B400" s="56"/>
      <c r="C400" s="56"/>
      <c r="D400" s="56"/>
      <c r="E400" s="9"/>
      <c r="F400" s="8"/>
      <c r="G400" s="10"/>
      <c r="H400" s="132"/>
      <c r="I400" s="56"/>
      <c r="J400" s="92"/>
      <c r="K400" s="56"/>
      <c r="L400" s="56"/>
      <c r="V400" s="8"/>
      <c r="W400" s="8"/>
    </row>
    <row r="401" spans="1:23" ht="12" customHeight="1">
      <c r="A401" s="137"/>
      <c r="B401" s="56"/>
      <c r="C401" s="56"/>
      <c r="D401" s="56"/>
      <c r="E401" s="9"/>
      <c r="F401" s="8"/>
      <c r="G401" s="10"/>
      <c r="H401" s="132"/>
      <c r="I401" s="56"/>
      <c r="J401" s="92"/>
      <c r="K401" s="56"/>
      <c r="L401" s="56"/>
      <c r="V401" s="8"/>
      <c r="W401" s="8"/>
    </row>
    <row r="402" spans="1:23" ht="12" customHeight="1">
      <c r="A402" s="137"/>
      <c r="B402" s="56"/>
      <c r="C402" s="56"/>
      <c r="D402" s="56"/>
      <c r="E402" s="9"/>
      <c r="F402" s="8"/>
      <c r="G402" s="10"/>
      <c r="H402" s="132"/>
      <c r="I402" s="56"/>
      <c r="J402" s="92"/>
      <c r="K402" s="56"/>
      <c r="L402" s="56"/>
      <c r="V402" s="8"/>
      <c r="W402" s="8"/>
    </row>
    <row r="403" spans="1:23" ht="12" customHeight="1">
      <c r="A403" s="137"/>
      <c r="B403" s="56"/>
      <c r="C403" s="56"/>
      <c r="D403" s="56"/>
      <c r="E403" s="9"/>
      <c r="F403" s="8"/>
      <c r="G403" s="10"/>
      <c r="H403" s="132"/>
      <c r="I403" s="56"/>
      <c r="J403" s="92"/>
      <c r="K403" s="56"/>
      <c r="L403" s="56"/>
      <c r="V403" s="8"/>
      <c r="W403" s="8"/>
    </row>
    <row r="404" spans="1:23" ht="12" customHeight="1">
      <c r="A404" s="137"/>
      <c r="B404" s="56"/>
      <c r="C404" s="56"/>
      <c r="D404" s="56"/>
      <c r="E404" s="9"/>
      <c r="F404" s="8"/>
      <c r="G404" s="10"/>
      <c r="H404" s="132"/>
      <c r="I404" s="56"/>
      <c r="J404" s="92"/>
      <c r="K404" s="56"/>
      <c r="L404" s="56"/>
      <c r="V404" s="8"/>
      <c r="W404" s="8"/>
    </row>
    <row r="405" spans="1:23" ht="12" customHeight="1">
      <c r="A405" s="137"/>
      <c r="B405" s="56"/>
      <c r="C405" s="56"/>
      <c r="D405" s="56"/>
      <c r="E405" s="9"/>
      <c r="F405" s="8"/>
      <c r="G405" s="10"/>
      <c r="H405" s="132"/>
      <c r="I405" s="56"/>
      <c r="J405" s="92"/>
      <c r="K405" s="56"/>
      <c r="L405" s="56"/>
      <c r="V405" s="8"/>
      <c r="W405" s="8"/>
    </row>
    <row r="406" spans="1:23" ht="12" customHeight="1">
      <c r="A406" s="137"/>
      <c r="B406" s="56"/>
      <c r="C406" s="56"/>
      <c r="D406" s="56"/>
      <c r="E406" s="9"/>
      <c r="F406" s="8"/>
      <c r="G406" s="10"/>
      <c r="H406" s="132"/>
      <c r="I406" s="56"/>
      <c r="J406" s="92"/>
      <c r="K406" s="56"/>
      <c r="L406" s="56"/>
      <c r="V406" s="8"/>
      <c r="W406" s="8"/>
    </row>
    <row r="407" spans="1:23" ht="12" customHeight="1">
      <c r="A407" s="137"/>
      <c r="B407" s="56"/>
      <c r="C407" s="56"/>
      <c r="D407" s="56"/>
      <c r="E407" s="9"/>
      <c r="F407" s="8"/>
      <c r="G407" s="10"/>
      <c r="H407" s="132"/>
      <c r="I407" s="56"/>
      <c r="J407" s="92"/>
      <c r="K407" s="56"/>
      <c r="L407" s="56"/>
      <c r="V407" s="8"/>
      <c r="W407" s="8"/>
    </row>
    <row r="408" spans="1:23" ht="12" customHeight="1">
      <c r="A408" s="137"/>
      <c r="B408" s="56"/>
      <c r="C408" s="56"/>
      <c r="D408" s="56"/>
      <c r="E408" s="9"/>
      <c r="F408" s="8"/>
      <c r="G408" s="10"/>
      <c r="H408" s="132"/>
      <c r="I408" s="56"/>
      <c r="J408" s="92"/>
      <c r="K408" s="56"/>
      <c r="L408" s="56"/>
      <c r="V408" s="8"/>
      <c r="W408" s="8"/>
    </row>
    <row r="409" spans="1:23" ht="12" customHeight="1">
      <c r="A409" s="137"/>
      <c r="B409" s="56"/>
      <c r="C409" s="56"/>
      <c r="D409" s="56"/>
      <c r="E409" s="9"/>
      <c r="F409" s="8"/>
      <c r="G409" s="10"/>
      <c r="H409" s="132"/>
      <c r="I409" s="56"/>
      <c r="J409" s="92"/>
      <c r="K409" s="56"/>
      <c r="L409" s="56"/>
      <c r="V409" s="8"/>
      <c r="W409" s="8"/>
    </row>
    <row r="410" spans="1:23" ht="12" customHeight="1">
      <c r="A410" s="137"/>
      <c r="B410" s="56"/>
      <c r="C410" s="56"/>
      <c r="D410" s="56"/>
      <c r="E410" s="9"/>
      <c r="F410" s="8"/>
      <c r="G410" s="10"/>
      <c r="H410" s="132"/>
      <c r="I410" s="56"/>
      <c r="J410" s="92"/>
      <c r="K410" s="56"/>
      <c r="L410" s="56"/>
      <c r="V410" s="8"/>
      <c r="W410" s="8"/>
    </row>
    <row r="411" spans="1:23" ht="12" customHeight="1">
      <c r="A411" s="137"/>
      <c r="B411" s="56"/>
      <c r="C411" s="56"/>
      <c r="D411" s="56"/>
      <c r="E411" s="9"/>
      <c r="F411" s="8"/>
      <c r="G411" s="10"/>
      <c r="H411" s="132"/>
      <c r="I411" s="56"/>
      <c r="J411" s="92"/>
      <c r="K411" s="56"/>
      <c r="L411" s="56"/>
      <c r="V411" s="8"/>
      <c r="W411" s="8"/>
    </row>
    <row r="412" spans="1:23" ht="12" customHeight="1">
      <c r="A412" s="137"/>
      <c r="B412" s="56"/>
      <c r="C412" s="56"/>
      <c r="D412" s="56"/>
      <c r="E412" s="9"/>
      <c r="F412" s="8"/>
      <c r="G412" s="10"/>
      <c r="H412" s="132"/>
      <c r="I412" s="56"/>
      <c r="J412" s="92"/>
      <c r="K412" s="56"/>
      <c r="L412" s="56"/>
      <c r="V412" s="8"/>
      <c r="W412" s="8"/>
    </row>
    <row r="413" spans="1:23" ht="12" customHeight="1">
      <c r="A413" s="137"/>
      <c r="B413" s="56"/>
      <c r="C413" s="56"/>
      <c r="D413" s="56"/>
      <c r="E413" s="9"/>
      <c r="F413" s="8"/>
      <c r="G413" s="10"/>
      <c r="H413" s="132"/>
      <c r="I413" s="56"/>
      <c r="J413" s="92"/>
      <c r="K413" s="56"/>
      <c r="L413" s="56"/>
      <c r="V413" s="8"/>
      <c r="W413" s="8"/>
    </row>
    <row r="414" spans="1:23" ht="12" customHeight="1">
      <c r="A414" s="137"/>
      <c r="B414" s="56"/>
      <c r="C414" s="56"/>
      <c r="D414" s="56"/>
      <c r="E414" s="9"/>
      <c r="F414" s="8"/>
      <c r="G414" s="10"/>
      <c r="H414" s="132"/>
      <c r="I414" s="56"/>
      <c r="J414" s="92"/>
      <c r="K414" s="56"/>
      <c r="L414" s="56"/>
      <c r="V414" s="8"/>
      <c r="W414" s="8"/>
    </row>
    <row r="415" spans="1:11" ht="12" customHeight="1">
      <c r="A415" s="137"/>
      <c r="B415" s="56"/>
      <c r="C415" s="56"/>
      <c r="D415" s="56"/>
      <c r="E415" s="9"/>
      <c r="F415" s="8"/>
      <c r="G415" s="10"/>
      <c r="H415" s="132"/>
      <c r="I415" s="56"/>
      <c r="J415" s="92"/>
      <c r="K415" s="56"/>
    </row>
    <row r="416" spans="1:11" ht="12" customHeight="1">
      <c r="A416" s="137"/>
      <c r="B416" s="56"/>
      <c r="C416" s="56"/>
      <c r="D416" s="56"/>
      <c r="E416" s="9"/>
      <c r="F416" s="8"/>
      <c r="G416" s="10"/>
      <c r="H416" s="132"/>
      <c r="I416" s="56"/>
      <c r="J416" s="92"/>
      <c r="K416" s="56"/>
    </row>
    <row r="417" spans="1:11" ht="12" customHeight="1">
      <c r="A417" s="137"/>
      <c r="B417" s="56"/>
      <c r="C417" s="56"/>
      <c r="D417" s="56"/>
      <c r="E417" s="9"/>
      <c r="F417" s="8"/>
      <c r="G417" s="10"/>
      <c r="H417" s="132"/>
      <c r="I417" s="56"/>
      <c r="J417" s="92"/>
      <c r="K417" s="56"/>
    </row>
    <row r="418" spans="1:11" ht="12" customHeight="1">
      <c r="A418" s="137"/>
      <c r="B418" s="56"/>
      <c r="C418" s="56"/>
      <c r="D418" s="56"/>
      <c r="E418" s="9"/>
      <c r="F418" s="8"/>
      <c r="G418" s="10"/>
      <c r="H418" s="132"/>
      <c r="I418" s="56"/>
      <c r="J418" s="92"/>
      <c r="K418" s="56"/>
    </row>
    <row r="419" spans="1:11" ht="12" customHeight="1">
      <c r="A419" s="137"/>
      <c r="B419" s="56"/>
      <c r="C419" s="56"/>
      <c r="D419" s="56"/>
      <c r="E419" s="9"/>
      <c r="F419" s="8"/>
      <c r="G419" s="10"/>
      <c r="H419" s="132"/>
      <c r="I419" s="56"/>
      <c r="J419" s="92"/>
      <c r="K419" s="56"/>
    </row>
    <row r="420" spans="1:11" ht="12" customHeight="1">
      <c r="A420" s="137"/>
      <c r="B420" s="56"/>
      <c r="C420" s="56"/>
      <c r="D420" s="56"/>
      <c r="E420" s="9"/>
      <c r="F420" s="8"/>
      <c r="G420" s="10"/>
      <c r="H420" s="132"/>
      <c r="I420" s="56"/>
      <c r="J420" s="92"/>
      <c r="K420" s="56"/>
    </row>
    <row r="421" spans="1:11" ht="12" customHeight="1">
      <c r="A421" s="137"/>
      <c r="B421" s="56"/>
      <c r="C421" s="56"/>
      <c r="D421" s="56"/>
      <c r="E421" s="9"/>
      <c r="F421" s="8"/>
      <c r="G421" s="10"/>
      <c r="H421" s="132"/>
      <c r="I421" s="56"/>
      <c r="J421" s="92"/>
      <c r="K421" s="56"/>
    </row>
    <row r="422" spans="1:11" ht="12" customHeight="1">
      <c r="A422" s="137"/>
      <c r="B422" s="56"/>
      <c r="C422" s="56"/>
      <c r="D422" s="56"/>
      <c r="E422" s="9"/>
      <c r="F422" s="8"/>
      <c r="G422" s="10"/>
      <c r="H422" s="132"/>
      <c r="I422" s="56"/>
      <c r="J422" s="92"/>
      <c r="K422" s="56"/>
    </row>
    <row r="423" spans="2:11" ht="12" customHeight="1">
      <c r="B423" s="56"/>
      <c r="C423" s="56"/>
      <c r="D423" s="56"/>
      <c r="E423" s="9"/>
      <c r="F423" s="8"/>
      <c r="G423" s="10"/>
      <c r="H423" s="130"/>
      <c r="I423" s="56"/>
      <c r="J423" s="92"/>
      <c r="K423" s="56"/>
    </row>
  </sheetData>
  <sheetProtection password="CAE1" sheet="1" objects="1" scenarios="1"/>
  <printOptions gridLines="1" horizontalCentered="1"/>
  <pageMargins left="0.35433070866141736" right="0.15748031496062992" top="0.5511811023622047" bottom="0.2362204724409449" header="0.35433070866141736" footer="0.2755905511811024"/>
  <pageSetup fitToHeight="1" fitToWidth="1" horizontalDpi="300" verticalDpi="300" orientation="portrait" paperSize="9" r:id="rId3"/>
  <headerFooter alignWithMargins="0">
    <oddHeader>&amp;C&amp;"Arial,Gras"&amp;10RESULTATS par MATCH&amp;R&amp;"Arial,Gras"&amp;10HOMMES</oddHeader>
  </headerFooter>
  <rowBreaks count="3" manualBreakCount="3">
    <brk id="71" max="65535" man="1"/>
    <brk id="159" max="65535" man="1"/>
    <brk id="223" max="6553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Z423"/>
  <sheetViews>
    <sheetView zoomScale="75" zoomScaleNormal="75" zoomScalePageLayoutView="0" workbookViewId="0" topLeftCell="A1">
      <pane ySplit="1" topLeftCell="BM215" activePane="bottomLeft" state="frozen"/>
      <selection pane="topLeft" activeCell="A1" sqref="A1"/>
      <selection pane="bottomLeft" activeCell="H228" sqref="H228"/>
    </sheetView>
  </sheetViews>
  <sheetFormatPr defaultColWidth="10.33203125" defaultRowHeight="12" customHeight="1"/>
  <cols>
    <col min="1" max="1" width="12.33203125" style="140" customWidth="1"/>
    <col min="2" max="2" width="33.33203125" style="61" customWidth="1"/>
    <col min="3" max="3" width="2.16015625" style="61" customWidth="1"/>
    <col min="4" max="4" width="33.33203125" style="61" customWidth="1"/>
    <col min="5" max="5" width="4.83203125" style="245" customWidth="1"/>
    <col min="6" max="6" width="2.16015625" style="24" customWidth="1"/>
    <col min="7" max="7" width="4.83203125" style="27" customWidth="1"/>
    <col min="8" max="8" width="11.5" style="133" customWidth="1"/>
    <col min="9" max="9" width="33.33203125" style="61" customWidth="1"/>
    <col min="10" max="10" width="4.5" style="88" customWidth="1"/>
    <col min="11" max="11" width="33.33203125" style="61" customWidth="1"/>
    <col min="12" max="12" width="10.66015625" style="24" customWidth="1"/>
    <col min="13" max="17" width="10.83203125" style="29" hidden="1" customWidth="1"/>
    <col min="18" max="18" width="10.83203125" style="24" hidden="1" customWidth="1"/>
    <col min="19" max="22" width="10.83203125" style="24" customWidth="1"/>
    <col min="23" max="23" width="23.66015625" style="24" customWidth="1"/>
    <col min="24" max="25" width="0" style="24" hidden="1" customWidth="1"/>
    <col min="26" max="16384" width="10.33203125" style="24" customWidth="1"/>
  </cols>
  <sheetData>
    <row r="1" spans="1:11" ht="27" customHeight="1">
      <c r="A1" s="137"/>
      <c r="H1" s="126"/>
      <c r="K1" s="117" t="s">
        <v>239</v>
      </c>
    </row>
    <row r="2" spans="1:26" s="23" customFormat="1" ht="15" customHeight="1" thickBot="1">
      <c r="A2" s="138" t="s">
        <v>98</v>
      </c>
      <c r="B2" s="51" t="s">
        <v>99</v>
      </c>
      <c r="C2" s="51"/>
      <c r="D2" s="51"/>
      <c r="E2" s="321"/>
      <c r="F2" s="11" t="s">
        <v>100</v>
      </c>
      <c r="G2" s="324"/>
      <c r="H2" s="17" t="s">
        <v>101</v>
      </c>
      <c r="I2" s="51" t="s">
        <v>102</v>
      </c>
      <c r="J2" s="87"/>
      <c r="K2" s="62" t="s">
        <v>103</v>
      </c>
      <c r="L2" s="11"/>
      <c r="M2" s="28"/>
      <c r="N2" s="28"/>
      <c r="O2" s="28"/>
      <c r="P2" s="28"/>
      <c r="Q2" s="28"/>
      <c r="V2" s="11"/>
      <c r="W2" s="11"/>
      <c r="X2" s="11"/>
      <c r="Y2" s="11"/>
      <c r="Z2" s="11"/>
    </row>
    <row r="3" spans="1:26" ht="12" customHeight="1">
      <c r="A3" s="161" t="s">
        <v>104</v>
      </c>
      <c r="B3" s="159" t="s">
        <v>105</v>
      </c>
      <c r="C3" s="52"/>
      <c r="D3" s="52"/>
      <c r="E3" s="322"/>
      <c r="F3" s="13"/>
      <c r="G3" s="16"/>
      <c r="H3" s="127"/>
      <c r="I3" s="52"/>
      <c r="J3" s="89"/>
      <c r="K3" s="63"/>
      <c r="L3" s="8"/>
      <c r="M3" s="28" t="s">
        <v>106</v>
      </c>
      <c r="N3" s="28" t="s">
        <v>107</v>
      </c>
      <c r="O3" s="28" t="s">
        <v>108</v>
      </c>
      <c r="P3" s="28" t="s">
        <v>109</v>
      </c>
      <c r="Q3" s="28" t="s">
        <v>110</v>
      </c>
      <c r="V3" s="8"/>
      <c r="W3" s="8"/>
      <c r="X3" s="8"/>
      <c r="Y3" s="8"/>
      <c r="Z3" s="8"/>
    </row>
    <row r="4" spans="1:26" ht="12" customHeight="1">
      <c r="A4" s="156"/>
      <c r="B4" s="53" t="str">
        <f>LISTE_FEMMES!$K$3</f>
        <v>QUILLET Pascale 2C121</v>
      </c>
      <c r="C4" s="53" t="s">
        <v>111</v>
      </c>
      <c r="D4" s="53" t="str">
        <f>LISTE_FEMMES!$K$66</f>
        <v>  </v>
      </c>
      <c r="E4" s="10"/>
      <c r="F4" s="14" t="s">
        <v>111</v>
      </c>
      <c r="G4" s="10"/>
      <c r="H4" s="128"/>
      <c r="I4" s="54" t="str">
        <f aca="true" t="shared" si="0" ref="I4:I35">IF(TRIM(D4)="",B4,IF(TRIM(B4)="",D4,IF(AND(E4=0,G4=0),REPT("_",15),IF(E4=G4,REPT("? ",5),IF(N(E4)&gt;N(G4),B4,D4)))))</f>
        <v>QUILLET Pascale 2C121</v>
      </c>
      <c r="J4" s="90" t="str">
        <f aca="true" t="shared" si="1" ref="J4:J35">IF(AND(E4=0,G4=0),REPT("X",2),IF(E4=G4,REPT("X",2),IF(E4&gt;G4,"","")))</f>
        <v>XX</v>
      </c>
      <c r="K4" s="64">
        <f aca="true" t="shared" si="2" ref="K4:K35">IF(TRIM(D4)="","",IF(TRIM(B4)="","",IF(AND(E4=0,G4=0),REPT("_",15),IF(E4=G4,REPT("? ",5),IF(N(E4)&gt;N(G4),D4,B4)))))</f>
      </c>
      <c r="L4" s="8"/>
      <c r="M4" s="29">
        <f>VLOOKUP(I4,[0]!claf,2,FALSE)</f>
        <v>121</v>
      </c>
      <c r="N4" s="29">
        <f>VLOOKUP(I4,[0]!claf,3,FALSE)</f>
        <v>5</v>
      </c>
      <c r="O4" s="29" t="e">
        <f>VLOOKUP(K4,[0]!claf,2,FALSE)</f>
        <v>#N/A</v>
      </c>
      <c r="P4" s="29" t="e">
        <f>VLOOKUP(K4,[0]!claf,3,FALSE)</f>
        <v>#N/A</v>
      </c>
      <c r="Q4" s="29" t="b">
        <f aca="true" t="shared" si="3" ref="Q4:Q35">IF(OR(T(E4)="f",T(G4)="f"),TRUE,(ISERROR(P4)))</f>
        <v>1</v>
      </c>
      <c r="V4" s="8"/>
      <c r="W4" s="8"/>
      <c r="X4" s="8"/>
      <c r="Y4" s="8"/>
      <c r="Z4" s="8"/>
    </row>
    <row r="5" spans="1:26" ht="12" customHeight="1">
      <c r="A5" s="156"/>
      <c r="B5" s="53" t="str">
        <f>LISTE_FEMMES!$K$34</f>
        <v>  </v>
      </c>
      <c r="C5" s="53" t="s">
        <v>111</v>
      </c>
      <c r="D5" s="53" t="str">
        <f>LISTE_FEMMES!$K$35</f>
        <v>  </v>
      </c>
      <c r="E5" s="10"/>
      <c r="F5" s="14" t="s">
        <v>111</v>
      </c>
      <c r="G5" s="10"/>
      <c r="H5" s="128"/>
      <c r="I5" s="54" t="str">
        <f t="shared" si="0"/>
        <v>  </v>
      </c>
      <c r="J5" s="90" t="str">
        <f t="shared" si="1"/>
        <v>XX</v>
      </c>
      <c r="K5" s="64">
        <f t="shared" si="2"/>
      </c>
      <c r="L5" s="8"/>
      <c r="M5" s="29">
        <f>VLOOKUP(I5,[0]!claf,2,FALSE)</f>
        <v>0</v>
      </c>
      <c r="N5" s="29" t="e">
        <f>VLOOKUP(I5,[0]!claf,3,FALSE)</f>
        <v>#N/A</v>
      </c>
      <c r="O5" s="29" t="e">
        <f>VLOOKUP(K5,[0]!claf,2,FALSE)</f>
        <v>#N/A</v>
      </c>
      <c r="P5" s="29" t="e">
        <f>VLOOKUP(K5,[0]!claf,3,FALSE)</f>
        <v>#N/A</v>
      </c>
      <c r="Q5" s="29" t="b">
        <f t="shared" si="3"/>
        <v>1</v>
      </c>
      <c r="V5" s="8"/>
      <c r="W5" s="8"/>
      <c r="X5" s="8"/>
      <c r="Y5" s="8"/>
      <c r="Z5" s="8"/>
    </row>
    <row r="6" spans="1:26" ht="12" customHeight="1">
      <c r="A6" s="156"/>
      <c r="B6" s="53" t="str">
        <f>LISTE_FEMMES!$K$18</f>
        <v>  </v>
      </c>
      <c r="C6" s="53" t="s">
        <v>111</v>
      </c>
      <c r="D6" s="53" t="str">
        <f>LISTE_FEMMES!$K$51</f>
        <v>  </v>
      </c>
      <c r="E6" s="10"/>
      <c r="F6" s="14" t="s">
        <v>111</v>
      </c>
      <c r="G6" s="10"/>
      <c r="H6" s="128"/>
      <c r="I6" s="54" t="str">
        <f t="shared" si="0"/>
        <v>  </v>
      </c>
      <c r="J6" s="90" t="str">
        <f t="shared" si="1"/>
        <v>XX</v>
      </c>
      <c r="K6" s="64">
        <f t="shared" si="2"/>
      </c>
      <c r="L6" s="8"/>
      <c r="M6" s="29">
        <f>VLOOKUP(I6,[0]!claf,2,FALSE)</f>
        <v>0</v>
      </c>
      <c r="N6" s="29" t="e">
        <f>VLOOKUP(I6,[0]!claf,3,FALSE)</f>
        <v>#N/A</v>
      </c>
      <c r="O6" s="29" t="e">
        <f>VLOOKUP(K6,[0]!claf,2,FALSE)</f>
        <v>#N/A</v>
      </c>
      <c r="P6" s="29" t="e">
        <f>VLOOKUP(K6,[0]!claf,3,FALSE)</f>
        <v>#N/A</v>
      </c>
      <c r="Q6" s="29" t="b">
        <f t="shared" si="3"/>
        <v>1</v>
      </c>
      <c r="V6" s="8"/>
      <c r="W6" s="8"/>
      <c r="X6" s="8"/>
      <c r="Y6" s="8"/>
      <c r="Z6" s="8"/>
    </row>
    <row r="7" spans="1:26" ht="12" customHeight="1">
      <c r="A7" s="156"/>
      <c r="B7" s="53" t="str">
        <f>LISTE_FEMMES!$K$19</f>
        <v>  </v>
      </c>
      <c r="C7" s="53" t="s">
        <v>111</v>
      </c>
      <c r="D7" s="53" t="str">
        <f>LISTE_FEMMES!$K$50</f>
        <v>  </v>
      </c>
      <c r="E7" s="10"/>
      <c r="F7" s="14" t="s">
        <v>111</v>
      </c>
      <c r="G7" s="10"/>
      <c r="H7" s="128"/>
      <c r="I7" s="54" t="str">
        <f t="shared" si="0"/>
        <v>  </v>
      </c>
      <c r="J7" s="90" t="str">
        <f t="shared" si="1"/>
        <v>XX</v>
      </c>
      <c r="K7" s="64">
        <f t="shared" si="2"/>
      </c>
      <c r="L7" s="8"/>
      <c r="M7" s="29">
        <f>VLOOKUP(I7,[0]!claf,2,FALSE)</f>
        <v>0</v>
      </c>
      <c r="N7" s="29" t="e">
        <f>VLOOKUP(I7,[0]!claf,3,FALSE)</f>
        <v>#N/A</v>
      </c>
      <c r="O7" s="29" t="e">
        <f>VLOOKUP(K7,[0]!claf,2,FALSE)</f>
        <v>#N/A</v>
      </c>
      <c r="P7" s="29" t="e">
        <f>VLOOKUP(K7,[0]!claf,3,FALSE)</f>
        <v>#N/A</v>
      </c>
      <c r="Q7" s="29" t="b">
        <f t="shared" si="3"/>
        <v>1</v>
      </c>
      <c r="V7" s="8"/>
      <c r="W7" s="8"/>
      <c r="X7" s="8"/>
      <c r="Y7" s="8"/>
      <c r="Z7" s="8"/>
    </row>
    <row r="8" spans="1:26" ht="12" customHeight="1">
      <c r="A8" s="156"/>
      <c r="B8" s="53" t="str">
        <f>LISTE_FEMMES!$K$10</f>
        <v>  </v>
      </c>
      <c r="C8" s="53" t="s">
        <v>111</v>
      </c>
      <c r="D8" s="53" t="str">
        <f>LISTE_FEMMES!$K$59</f>
        <v>  </v>
      </c>
      <c r="E8" s="10"/>
      <c r="F8" s="14" t="s">
        <v>111</v>
      </c>
      <c r="G8" s="10"/>
      <c r="H8" s="128"/>
      <c r="I8" s="54" t="str">
        <f t="shared" si="0"/>
        <v>  </v>
      </c>
      <c r="J8" s="90" t="str">
        <f t="shared" si="1"/>
        <v>XX</v>
      </c>
      <c r="K8" s="64">
        <f t="shared" si="2"/>
      </c>
      <c r="L8" s="8"/>
      <c r="M8" s="29">
        <f>VLOOKUP(I8,[0]!claf,2,FALSE)</f>
        <v>0</v>
      </c>
      <c r="N8" s="29" t="e">
        <f>VLOOKUP(I8,[0]!claf,3,FALSE)</f>
        <v>#N/A</v>
      </c>
      <c r="O8" s="29" t="e">
        <f>VLOOKUP(K8,[0]!claf,2,FALSE)</f>
        <v>#N/A</v>
      </c>
      <c r="P8" s="29" t="e">
        <f>VLOOKUP(K8,[0]!claf,3,FALSE)</f>
        <v>#N/A</v>
      </c>
      <c r="Q8" s="29" t="b">
        <f t="shared" si="3"/>
        <v>1</v>
      </c>
      <c r="V8" s="8"/>
      <c r="W8" s="8"/>
      <c r="X8" s="8"/>
      <c r="Y8" s="8"/>
      <c r="Z8" s="8"/>
    </row>
    <row r="9" spans="1:26" ht="12" customHeight="1">
      <c r="A9" s="156"/>
      <c r="B9" s="53" t="str">
        <f>LISTE_FEMMES!$K$27</f>
        <v>  </v>
      </c>
      <c r="C9" s="53" t="s">
        <v>111</v>
      </c>
      <c r="D9" s="53" t="str">
        <f>LISTE_FEMMES!$K$42</f>
        <v>  </v>
      </c>
      <c r="E9" s="10"/>
      <c r="F9" s="14" t="s">
        <v>111</v>
      </c>
      <c r="G9" s="10"/>
      <c r="H9" s="128"/>
      <c r="I9" s="54" t="str">
        <f t="shared" si="0"/>
        <v>  </v>
      </c>
      <c r="J9" s="90" t="str">
        <f t="shared" si="1"/>
        <v>XX</v>
      </c>
      <c r="K9" s="64">
        <f t="shared" si="2"/>
      </c>
      <c r="L9" s="8"/>
      <c r="M9" s="29">
        <f>VLOOKUP(I9,[0]!claf,2,FALSE)</f>
        <v>0</v>
      </c>
      <c r="N9" s="29" t="e">
        <f>VLOOKUP(I9,[0]!claf,3,FALSE)</f>
        <v>#N/A</v>
      </c>
      <c r="O9" s="29" t="e">
        <f>VLOOKUP(K9,[0]!claf,2,FALSE)</f>
        <v>#N/A</v>
      </c>
      <c r="P9" s="29" t="e">
        <f>VLOOKUP(K9,[0]!claf,3,FALSE)</f>
        <v>#N/A</v>
      </c>
      <c r="Q9" s="29" t="b">
        <f t="shared" si="3"/>
        <v>1</v>
      </c>
      <c r="V9" s="8"/>
      <c r="W9" s="8"/>
      <c r="X9" s="8"/>
      <c r="Y9" s="8"/>
      <c r="Z9" s="8"/>
    </row>
    <row r="10" spans="1:26" ht="12" customHeight="1">
      <c r="A10" s="156"/>
      <c r="B10" s="53" t="str">
        <f>LISTE_FEMMES!$K$11</f>
        <v>  </v>
      </c>
      <c r="C10" s="53" t="s">
        <v>111</v>
      </c>
      <c r="D10" s="53" t="str">
        <f>LISTE_FEMMES!$K$58</f>
        <v>  </v>
      </c>
      <c r="E10" s="10"/>
      <c r="F10" s="14" t="s">
        <v>111</v>
      </c>
      <c r="G10" s="10"/>
      <c r="H10" s="128"/>
      <c r="I10" s="54" t="str">
        <f t="shared" si="0"/>
        <v>  </v>
      </c>
      <c r="J10" s="90" t="str">
        <f t="shared" si="1"/>
        <v>XX</v>
      </c>
      <c r="K10" s="64">
        <f t="shared" si="2"/>
      </c>
      <c r="L10" s="8"/>
      <c r="M10" s="29">
        <f>VLOOKUP(I10,[0]!claf,2,FALSE)</f>
        <v>0</v>
      </c>
      <c r="N10" s="29" t="e">
        <f>VLOOKUP(I10,[0]!claf,3,FALSE)</f>
        <v>#N/A</v>
      </c>
      <c r="O10" s="29" t="e">
        <f>VLOOKUP(K10,[0]!claf,2,FALSE)</f>
        <v>#N/A</v>
      </c>
      <c r="P10" s="29" t="e">
        <f>VLOOKUP(K10,[0]!claf,3,FALSE)</f>
        <v>#N/A</v>
      </c>
      <c r="Q10" s="29" t="b">
        <f t="shared" si="3"/>
        <v>1</v>
      </c>
      <c r="V10" s="8"/>
      <c r="W10" s="8"/>
      <c r="X10" s="8"/>
      <c r="Y10" s="8"/>
      <c r="Z10" s="8"/>
    </row>
    <row r="11" spans="1:26" ht="12" customHeight="1">
      <c r="A11" s="156"/>
      <c r="B11" s="53" t="str">
        <f>LISTE_FEMMES!$K$26</f>
        <v>  </v>
      </c>
      <c r="C11" s="53" t="s">
        <v>111</v>
      </c>
      <c r="D11" s="53" t="str">
        <f>LISTE_FEMMES!$K$43</f>
        <v>  </v>
      </c>
      <c r="E11" s="10"/>
      <c r="F11" s="14" t="s">
        <v>111</v>
      </c>
      <c r="G11" s="10"/>
      <c r="H11" s="128"/>
      <c r="I11" s="54" t="str">
        <f t="shared" si="0"/>
        <v>  </v>
      </c>
      <c r="J11" s="90" t="str">
        <f t="shared" si="1"/>
        <v>XX</v>
      </c>
      <c r="K11" s="64">
        <f t="shared" si="2"/>
      </c>
      <c r="L11" s="8"/>
      <c r="M11" s="29">
        <f>VLOOKUP(I11,[0]!claf,2,FALSE)</f>
        <v>0</v>
      </c>
      <c r="N11" s="29" t="e">
        <f>VLOOKUP(I11,[0]!claf,3,FALSE)</f>
        <v>#N/A</v>
      </c>
      <c r="O11" s="29" t="e">
        <f>VLOOKUP(K11,[0]!claf,2,FALSE)</f>
        <v>#N/A</v>
      </c>
      <c r="P11" s="29" t="e">
        <f>VLOOKUP(K11,[0]!claf,3,FALSE)</f>
        <v>#N/A</v>
      </c>
      <c r="Q11" s="29" t="b">
        <f t="shared" si="3"/>
        <v>1</v>
      </c>
      <c r="V11" s="8"/>
      <c r="W11" s="8"/>
      <c r="X11" s="8"/>
      <c r="Y11" s="8"/>
      <c r="Z11" s="8"/>
    </row>
    <row r="12" spans="1:26" ht="12" customHeight="1">
      <c r="A12" s="156"/>
      <c r="B12" s="53" t="str">
        <f>LISTE_FEMMES!$K$6</f>
        <v>DURANTON  Christine 4C1044</v>
      </c>
      <c r="C12" s="53" t="s">
        <v>111</v>
      </c>
      <c r="D12" s="53" t="str">
        <f>LISTE_FEMMES!$K$63</f>
        <v>  </v>
      </c>
      <c r="E12" s="10"/>
      <c r="F12" s="14" t="s">
        <v>111</v>
      </c>
      <c r="G12" s="10"/>
      <c r="H12" s="128"/>
      <c r="I12" s="54" t="str">
        <f t="shared" si="0"/>
        <v>DURANTON  Christine 4C1044</v>
      </c>
      <c r="J12" s="90" t="str">
        <f t="shared" si="1"/>
        <v>XX</v>
      </c>
      <c r="K12" s="64">
        <f t="shared" si="2"/>
      </c>
      <c r="L12" s="8"/>
      <c r="M12" s="29">
        <f>VLOOKUP(I12,[0]!claf,2,FALSE)</f>
        <v>1044</v>
      </c>
      <c r="N12" s="29">
        <f>VLOOKUP(I12,[0]!claf,3,FALSE)</f>
        <v>13</v>
      </c>
      <c r="O12" s="29" t="e">
        <f>VLOOKUP(K12,[0]!claf,2,FALSE)</f>
        <v>#N/A</v>
      </c>
      <c r="P12" s="29" t="e">
        <f>VLOOKUP(K12,[0]!claf,3,FALSE)</f>
        <v>#N/A</v>
      </c>
      <c r="Q12" s="29" t="b">
        <f t="shared" si="3"/>
        <v>1</v>
      </c>
      <c r="V12" s="8"/>
      <c r="W12" s="8"/>
      <c r="X12" s="8"/>
      <c r="Y12" s="8"/>
      <c r="Z12" s="8"/>
    </row>
    <row r="13" spans="1:26" ht="12" customHeight="1">
      <c r="A13" s="156"/>
      <c r="B13" s="53" t="str">
        <f>LISTE_FEMMES!$K$31</f>
        <v>  </v>
      </c>
      <c r="C13" s="53" t="s">
        <v>111</v>
      </c>
      <c r="D13" s="53" t="str">
        <f>LISTE_FEMMES!$K$38</f>
        <v>  </v>
      </c>
      <c r="E13" s="10"/>
      <c r="F13" s="14" t="s">
        <v>111</v>
      </c>
      <c r="G13" s="10"/>
      <c r="H13" s="128"/>
      <c r="I13" s="54" t="str">
        <f t="shared" si="0"/>
        <v>  </v>
      </c>
      <c r="J13" s="90" t="str">
        <f t="shared" si="1"/>
        <v>XX</v>
      </c>
      <c r="K13" s="64">
        <f t="shared" si="2"/>
      </c>
      <c r="L13" s="8"/>
      <c r="M13" s="29">
        <f>VLOOKUP(I13,[0]!claf,2,FALSE)</f>
        <v>0</v>
      </c>
      <c r="N13" s="29" t="e">
        <f>VLOOKUP(I13,[0]!claf,3,FALSE)</f>
        <v>#N/A</v>
      </c>
      <c r="O13" s="29" t="e">
        <f>VLOOKUP(K13,[0]!claf,2,FALSE)</f>
        <v>#N/A</v>
      </c>
      <c r="P13" s="29" t="e">
        <f>VLOOKUP(K13,[0]!claf,3,FALSE)</f>
        <v>#N/A</v>
      </c>
      <c r="Q13" s="29" t="b">
        <f t="shared" si="3"/>
        <v>1</v>
      </c>
      <c r="V13" s="8"/>
      <c r="W13" s="8"/>
      <c r="X13" s="8"/>
      <c r="Y13" s="8"/>
      <c r="Z13" s="8"/>
    </row>
    <row r="14" spans="1:26" ht="12" customHeight="1">
      <c r="A14" s="156"/>
      <c r="B14" s="53" t="str">
        <f>LISTE_FEMMES!$K$15</f>
        <v>  </v>
      </c>
      <c r="C14" s="53" t="s">
        <v>111</v>
      </c>
      <c r="D14" s="53" t="str">
        <f>LISTE_FEMMES!$K$54</f>
        <v>  </v>
      </c>
      <c r="E14" s="10"/>
      <c r="F14" s="14" t="s">
        <v>111</v>
      </c>
      <c r="G14" s="10"/>
      <c r="H14" s="128"/>
      <c r="I14" s="54" t="str">
        <f t="shared" si="0"/>
        <v>  </v>
      </c>
      <c r="J14" s="90" t="str">
        <f t="shared" si="1"/>
        <v>XX</v>
      </c>
      <c r="K14" s="64">
        <f t="shared" si="2"/>
      </c>
      <c r="L14" s="8"/>
      <c r="M14" s="29">
        <f>VLOOKUP(I14,[0]!claf,2,FALSE)</f>
        <v>0</v>
      </c>
      <c r="N14" s="29" t="e">
        <f>VLOOKUP(I14,[0]!claf,3,FALSE)</f>
        <v>#N/A</v>
      </c>
      <c r="O14" s="29" t="e">
        <f>VLOOKUP(K14,[0]!claf,2,FALSE)</f>
        <v>#N/A</v>
      </c>
      <c r="P14" s="29" t="e">
        <f>VLOOKUP(K14,[0]!claf,3,FALSE)</f>
        <v>#N/A</v>
      </c>
      <c r="Q14" s="29" t="b">
        <f t="shared" si="3"/>
        <v>1</v>
      </c>
      <c r="V14" s="8"/>
      <c r="W14" s="8"/>
      <c r="X14" s="8"/>
      <c r="Y14" s="8"/>
      <c r="Z14" s="8"/>
    </row>
    <row r="15" spans="1:26" ht="12" customHeight="1">
      <c r="A15" s="156"/>
      <c r="B15" s="53" t="str">
        <f>LISTE_FEMMES!$K$22</f>
        <v>  </v>
      </c>
      <c r="C15" s="53" t="s">
        <v>111</v>
      </c>
      <c r="D15" s="53" t="str">
        <f>LISTE_FEMMES!$K$47</f>
        <v>  </v>
      </c>
      <c r="E15" s="10"/>
      <c r="F15" s="14" t="s">
        <v>111</v>
      </c>
      <c r="G15" s="10"/>
      <c r="H15" s="128"/>
      <c r="I15" s="54" t="str">
        <f t="shared" si="0"/>
        <v>  </v>
      </c>
      <c r="J15" s="90" t="str">
        <f t="shared" si="1"/>
        <v>XX</v>
      </c>
      <c r="K15" s="64">
        <f t="shared" si="2"/>
      </c>
      <c r="L15" s="8"/>
      <c r="M15" s="29">
        <f>VLOOKUP(I15,[0]!claf,2,FALSE)</f>
        <v>0</v>
      </c>
      <c r="N15" s="29" t="e">
        <f>VLOOKUP(I15,[0]!claf,3,FALSE)</f>
        <v>#N/A</v>
      </c>
      <c r="O15" s="29" t="e">
        <f>VLOOKUP(K15,[0]!claf,2,FALSE)</f>
        <v>#N/A</v>
      </c>
      <c r="P15" s="29" t="e">
        <f>VLOOKUP(K15,[0]!claf,3,FALSE)</f>
        <v>#N/A</v>
      </c>
      <c r="Q15" s="29" t="b">
        <f t="shared" si="3"/>
        <v>1</v>
      </c>
      <c r="V15" s="8"/>
      <c r="W15" s="8"/>
      <c r="X15" s="8"/>
      <c r="Y15" s="8"/>
      <c r="Z15" s="8"/>
    </row>
    <row r="16" spans="1:26" ht="12" customHeight="1">
      <c r="A16" s="156"/>
      <c r="B16" s="53" t="str">
        <f>LISTE_FEMMES!$K$7</f>
        <v>QUERNEC  Stéphanie 4D1333</v>
      </c>
      <c r="C16" s="53" t="s">
        <v>111</v>
      </c>
      <c r="D16" s="53" t="str">
        <f>LISTE_FEMMES!$K$62</f>
        <v>  </v>
      </c>
      <c r="E16" s="10"/>
      <c r="F16" s="14" t="s">
        <v>111</v>
      </c>
      <c r="G16" s="10"/>
      <c r="H16" s="128"/>
      <c r="I16" s="54" t="str">
        <f t="shared" si="0"/>
        <v>QUERNEC  Stéphanie 4D1333</v>
      </c>
      <c r="J16" s="90" t="str">
        <f t="shared" si="1"/>
        <v>XX</v>
      </c>
      <c r="K16" s="64">
        <f t="shared" si="2"/>
      </c>
      <c r="L16" s="8"/>
      <c r="M16" s="29">
        <f>VLOOKUP(I16,[0]!claf,2,FALSE)</f>
        <v>1333</v>
      </c>
      <c r="N16" s="29">
        <f>VLOOKUP(I16,[0]!claf,3,FALSE)</f>
        <v>14</v>
      </c>
      <c r="O16" s="29" t="e">
        <f>VLOOKUP(K16,[0]!claf,2,FALSE)</f>
        <v>#N/A</v>
      </c>
      <c r="P16" s="29" t="e">
        <f>VLOOKUP(K16,[0]!claf,3,FALSE)</f>
        <v>#N/A</v>
      </c>
      <c r="Q16" s="29" t="b">
        <f t="shared" si="3"/>
        <v>1</v>
      </c>
      <c r="V16" s="8"/>
      <c r="W16" s="8"/>
      <c r="X16" s="8"/>
      <c r="Y16" s="8"/>
      <c r="Z16" s="8"/>
    </row>
    <row r="17" spans="1:26" ht="12" customHeight="1">
      <c r="A17" s="156"/>
      <c r="B17" s="53" t="str">
        <f>LISTE_FEMMES!$K$30</f>
        <v>  </v>
      </c>
      <c r="C17" s="53" t="s">
        <v>111</v>
      </c>
      <c r="D17" s="53" t="str">
        <f>LISTE_FEMMES!$K$39</f>
        <v>  </v>
      </c>
      <c r="E17" s="10"/>
      <c r="F17" s="14" t="s">
        <v>111</v>
      </c>
      <c r="G17" s="10"/>
      <c r="H17" s="128"/>
      <c r="I17" s="54" t="str">
        <f t="shared" si="0"/>
        <v>  </v>
      </c>
      <c r="J17" s="90" t="str">
        <f t="shared" si="1"/>
        <v>XX</v>
      </c>
      <c r="K17" s="64">
        <f t="shared" si="2"/>
      </c>
      <c r="L17" s="8"/>
      <c r="M17" s="29">
        <f>VLOOKUP(I17,[0]!claf,2,FALSE)</f>
        <v>0</v>
      </c>
      <c r="N17" s="29" t="e">
        <f>VLOOKUP(I17,[0]!claf,3,FALSE)</f>
        <v>#N/A</v>
      </c>
      <c r="O17" s="29" t="e">
        <f>VLOOKUP(K17,[0]!claf,2,FALSE)</f>
        <v>#N/A</v>
      </c>
      <c r="P17" s="29" t="e">
        <f>VLOOKUP(K17,[0]!claf,3,FALSE)</f>
        <v>#N/A</v>
      </c>
      <c r="Q17" s="29" t="b">
        <f t="shared" si="3"/>
        <v>1</v>
      </c>
      <c r="V17" s="8"/>
      <c r="W17" s="8"/>
      <c r="X17" s="8"/>
      <c r="Y17" s="8"/>
      <c r="Z17" s="8"/>
    </row>
    <row r="18" spans="1:26" ht="12" customHeight="1">
      <c r="A18" s="156"/>
      <c r="B18" s="53" t="str">
        <f>LISTE_FEMMES!$K$14</f>
        <v>  </v>
      </c>
      <c r="C18" s="53" t="s">
        <v>111</v>
      </c>
      <c r="D18" s="53" t="str">
        <f>LISTE_FEMMES!$K$55</f>
        <v>  </v>
      </c>
      <c r="E18" s="10"/>
      <c r="F18" s="14" t="s">
        <v>111</v>
      </c>
      <c r="G18" s="10"/>
      <c r="H18" s="128"/>
      <c r="I18" s="54" t="str">
        <f t="shared" si="0"/>
        <v>  </v>
      </c>
      <c r="J18" s="90" t="str">
        <f t="shared" si="1"/>
        <v>XX</v>
      </c>
      <c r="K18" s="64">
        <f t="shared" si="2"/>
      </c>
      <c r="L18" s="8"/>
      <c r="M18" s="29">
        <f>VLOOKUP(I18,[0]!claf,2,FALSE)</f>
        <v>0</v>
      </c>
      <c r="N18" s="29" t="e">
        <f>VLOOKUP(I18,[0]!claf,3,FALSE)</f>
        <v>#N/A</v>
      </c>
      <c r="O18" s="29" t="e">
        <f>VLOOKUP(K18,[0]!claf,2,FALSE)</f>
        <v>#N/A</v>
      </c>
      <c r="P18" s="29" t="e">
        <f>VLOOKUP(K18,[0]!claf,3,FALSE)</f>
        <v>#N/A</v>
      </c>
      <c r="Q18" s="29" t="b">
        <f t="shared" si="3"/>
        <v>1</v>
      </c>
      <c r="V18" s="8"/>
      <c r="W18" s="8"/>
      <c r="X18" s="8"/>
      <c r="Y18" s="8"/>
      <c r="Z18" s="8"/>
    </row>
    <row r="19" spans="1:26" ht="12" customHeight="1">
      <c r="A19" s="156"/>
      <c r="B19" s="194" t="str">
        <f>LISTE_FEMMES!$K$23</f>
        <v>  </v>
      </c>
      <c r="C19" s="194" t="s">
        <v>111</v>
      </c>
      <c r="D19" s="194" t="str">
        <f>LISTE_FEMMES!$K$46</f>
        <v>  </v>
      </c>
      <c r="E19" s="10"/>
      <c r="F19" s="14" t="s">
        <v>111</v>
      </c>
      <c r="G19" s="10"/>
      <c r="H19" s="128"/>
      <c r="I19" s="54" t="str">
        <f t="shared" si="0"/>
        <v>  </v>
      </c>
      <c r="J19" s="90" t="str">
        <f t="shared" si="1"/>
        <v>XX</v>
      </c>
      <c r="K19" s="64">
        <f t="shared" si="2"/>
      </c>
      <c r="L19" s="8"/>
      <c r="M19" s="29">
        <f>VLOOKUP(I19,[0]!claf,2,FALSE)</f>
        <v>0</v>
      </c>
      <c r="N19" s="29" t="e">
        <f>VLOOKUP(I19,[0]!claf,3,FALSE)</f>
        <v>#N/A</v>
      </c>
      <c r="O19" s="29" t="e">
        <f>VLOOKUP(K19,[0]!claf,2,FALSE)</f>
        <v>#N/A</v>
      </c>
      <c r="P19" s="29" t="e">
        <f>VLOOKUP(K19,[0]!claf,3,FALSE)</f>
        <v>#N/A</v>
      </c>
      <c r="Q19" s="29" t="b">
        <f t="shared" si="3"/>
        <v>1</v>
      </c>
      <c r="V19" s="8"/>
      <c r="W19" s="8"/>
      <c r="X19" s="8"/>
      <c r="Y19" s="8"/>
      <c r="Z19" s="8"/>
    </row>
    <row r="20" spans="1:26" ht="12" customHeight="1">
      <c r="A20" s="156"/>
      <c r="B20" s="53" t="str">
        <f>LISTE_FEMMES!$K$24</f>
        <v>  </v>
      </c>
      <c r="C20" s="53" t="s">
        <v>111</v>
      </c>
      <c r="D20" s="53" t="str">
        <f>LISTE_FEMMES!$K$45</f>
        <v>  </v>
      </c>
      <c r="E20" s="10"/>
      <c r="F20" s="14" t="s">
        <v>111</v>
      </c>
      <c r="G20" s="10"/>
      <c r="H20" s="128"/>
      <c r="I20" s="54" t="str">
        <f t="shared" si="0"/>
        <v>  </v>
      </c>
      <c r="J20" s="90" t="str">
        <f t="shared" si="1"/>
        <v>XX</v>
      </c>
      <c r="K20" s="64">
        <f t="shared" si="2"/>
      </c>
      <c r="L20" s="8"/>
      <c r="M20" s="29">
        <f>VLOOKUP(I20,[0]!claf,2,FALSE)</f>
        <v>0</v>
      </c>
      <c r="N20" s="29" t="e">
        <f>VLOOKUP(I20,[0]!claf,3,FALSE)</f>
        <v>#N/A</v>
      </c>
      <c r="O20" s="29" t="e">
        <f>VLOOKUP(K20,[0]!claf,2,FALSE)</f>
        <v>#N/A</v>
      </c>
      <c r="P20" s="29" t="e">
        <f>VLOOKUP(K20,[0]!claf,3,FALSE)</f>
        <v>#N/A</v>
      </c>
      <c r="Q20" s="29" t="b">
        <f t="shared" si="3"/>
        <v>1</v>
      </c>
      <c r="V20" s="8"/>
      <c r="W20" s="8"/>
      <c r="X20" s="8"/>
      <c r="Y20" s="8"/>
      <c r="Z20" s="8"/>
    </row>
    <row r="21" spans="1:26" ht="12" customHeight="1">
      <c r="A21" s="156"/>
      <c r="B21" s="53" t="str">
        <f>LISTE_FEMMES!$K$13</f>
        <v>  </v>
      </c>
      <c r="C21" s="53" t="s">
        <v>111</v>
      </c>
      <c r="D21" s="53" t="str">
        <f>LISTE_FEMMES!$K$56</f>
        <v>  </v>
      </c>
      <c r="E21" s="10"/>
      <c r="F21" s="14" t="s">
        <v>111</v>
      </c>
      <c r="G21" s="10"/>
      <c r="H21" s="128"/>
      <c r="I21" s="54" t="str">
        <f t="shared" si="0"/>
        <v>  </v>
      </c>
      <c r="J21" s="90" t="str">
        <f t="shared" si="1"/>
        <v>XX</v>
      </c>
      <c r="K21" s="64">
        <f t="shared" si="2"/>
      </c>
      <c r="L21" s="8"/>
      <c r="M21" s="29">
        <f>VLOOKUP(I21,[0]!claf,2,FALSE)</f>
        <v>0</v>
      </c>
      <c r="N21" s="29" t="e">
        <f>VLOOKUP(I21,[0]!claf,3,FALSE)</f>
        <v>#N/A</v>
      </c>
      <c r="O21" s="29" t="e">
        <f>VLOOKUP(K21,[0]!claf,2,FALSE)</f>
        <v>#N/A</v>
      </c>
      <c r="P21" s="29" t="e">
        <f>VLOOKUP(K21,[0]!claf,3,FALSE)</f>
        <v>#N/A</v>
      </c>
      <c r="Q21" s="29" t="b">
        <f t="shared" si="3"/>
        <v>1</v>
      </c>
      <c r="V21" s="8"/>
      <c r="W21" s="8"/>
      <c r="X21" s="8"/>
      <c r="Y21" s="8"/>
      <c r="Z21" s="8"/>
    </row>
    <row r="22" spans="1:26" ht="12" customHeight="1">
      <c r="A22" s="156"/>
      <c r="B22" s="53" t="str">
        <f>LISTE_FEMMES!$K$29</f>
        <v>  </v>
      </c>
      <c r="C22" s="53" t="s">
        <v>111</v>
      </c>
      <c r="D22" s="53" t="str">
        <f>LISTE_FEMMES!$K$40</f>
        <v>  </v>
      </c>
      <c r="E22" s="10"/>
      <c r="F22" s="14" t="s">
        <v>111</v>
      </c>
      <c r="G22" s="10"/>
      <c r="H22" s="128"/>
      <c r="I22" s="54" t="str">
        <f t="shared" si="0"/>
        <v>  </v>
      </c>
      <c r="J22" s="90" t="str">
        <f t="shared" si="1"/>
        <v>XX</v>
      </c>
      <c r="K22" s="64">
        <f t="shared" si="2"/>
      </c>
      <c r="L22" s="8"/>
      <c r="M22" s="29">
        <f>VLOOKUP(I22,[0]!claf,2,FALSE)</f>
        <v>0</v>
      </c>
      <c r="N22" s="29" t="e">
        <f>VLOOKUP(I22,[0]!claf,3,FALSE)</f>
        <v>#N/A</v>
      </c>
      <c r="O22" s="29" t="e">
        <f>VLOOKUP(K22,[0]!claf,2,FALSE)</f>
        <v>#N/A</v>
      </c>
      <c r="P22" s="29" t="e">
        <f>VLOOKUP(K22,[0]!claf,3,FALSE)</f>
        <v>#N/A</v>
      </c>
      <c r="Q22" s="29" t="b">
        <f t="shared" si="3"/>
        <v>1</v>
      </c>
      <c r="V22" s="8"/>
      <c r="W22" s="8"/>
      <c r="X22" s="8"/>
      <c r="Y22" s="8"/>
      <c r="Z22" s="8"/>
    </row>
    <row r="23" spans="1:26" ht="12" customHeight="1">
      <c r="A23" s="156"/>
      <c r="B23" s="53" t="str">
        <f>LISTE_FEMMES!$K$8</f>
        <v>PIRQUIN Christelle NC1500</v>
      </c>
      <c r="C23" s="53" t="s">
        <v>111</v>
      </c>
      <c r="D23" s="53" t="str">
        <f>LISTE_FEMMES!$K$61</f>
        <v>  </v>
      </c>
      <c r="E23" s="10"/>
      <c r="F23" s="14" t="s">
        <v>111</v>
      </c>
      <c r="G23" s="10"/>
      <c r="H23" s="128"/>
      <c r="I23" s="54" t="str">
        <f t="shared" si="0"/>
        <v>PIRQUIN Christelle NC1500</v>
      </c>
      <c r="J23" s="90" t="str">
        <f t="shared" si="1"/>
        <v>XX</v>
      </c>
      <c r="K23" s="64">
        <f t="shared" si="2"/>
      </c>
      <c r="L23" s="8"/>
      <c r="M23" s="29">
        <f>VLOOKUP(I23,[0]!claf,2,FALSE)</f>
        <v>1500</v>
      </c>
      <c r="N23" s="29">
        <f>VLOOKUP(I23,[0]!claf,3,FALSE)</f>
        <v>15</v>
      </c>
      <c r="O23" s="29" t="e">
        <f>VLOOKUP(K23,[0]!claf,2,FALSE)</f>
        <v>#N/A</v>
      </c>
      <c r="P23" s="29" t="e">
        <f>VLOOKUP(K23,[0]!claf,3,FALSE)</f>
        <v>#N/A</v>
      </c>
      <c r="Q23" s="29" t="b">
        <f t="shared" si="3"/>
        <v>1</v>
      </c>
      <c r="V23" s="8"/>
      <c r="W23" s="8"/>
      <c r="X23" s="8"/>
      <c r="Y23" s="8"/>
      <c r="Z23" s="8"/>
    </row>
    <row r="24" spans="1:26" ht="12" customHeight="1">
      <c r="A24" s="156"/>
      <c r="B24" s="53" t="str">
        <f>LISTE_FEMMES!$K$21</f>
        <v>  </v>
      </c>
      <c r="C24" s="53" t="s">
        <v>111</v>
      </c>
      <c r="D24" s="53" t="str">
        <f>LISTE_FEMMES!$K$48</f>
        <v>  </v>
      </c>
      <c r="E24" s="10"/>
      <c r="F24" s="14" t="s">
        <v>111</v>
      </c>
      <c r="G24" s="10"/>
      <c r="H24" s="128"/>
      <c r="I24" s="54" t="str">
        <f t="shared" si="0"/>
        <v>  </v>
      </c>
      <c r="J24" s="90" t="str">
        <f t="shared" si="1"/>
        <v>XX</v>
      </c>
      <c r="K24" s="64">
        <f t="shared" si="2"/>
      </c>
      <c r="L24" s="8"/>
      <c r="M24" s="29">
        <f>VLOOKUP(I24,[0]!claf,2,FALSE)</f>
        <v>0</v>
      </c>
      <c r="N24" s="29" t="e">
        <f>VLOOKUP(I24,[0]!claf,3,FALSE)</f>
        <v>#N/A</v>
      </c>
      <c r="O24" s="29" t="e">
        <f>VLOOKUP(K24,[0]!claf,2,FALSE)</f>
        <v>#N/A</v>
      </c>
      <c r="P24" s="29" t="e">
        <f>VLOOKUP(K24,[0]!claf,3,FALSE)</f>
        <v>#N/A</v>
      </c>
      <c r="Q24" s="29" t="b">
        <f t="shared" si="3"/>
        <v>1</v>
      </c>
      <c r="V24" s="8"/>
      <c r="W24" s="8"/>
      <c r="X24" s="8"/>
      <c r="Y24" s="8"/>
      <c r="Z24" s="8"/>
    </row>
    <row r="25" spans="1:26" ht="12" customHeight="1">
      <c r="A25" s="156"/>
      <c r="B25" s="53" t="str">
        <f>LISTE_FEMMES!$K$16</f>
        <v>  </v>
      </c>
      <c r="C25" s="53" t="s">
        <v>111</v>
      </c>
      <c r="D25" s="53" t="str">
        <f>LISTE_FEMMES!$K$53</f>
        <v>  </v>
      </c>
      <c r="E25" s="10"/>
      <c r="F25" s="14" t="s">
        <v>111</v>
      </c>
      <c r="G25" s="10"/>
      <c r="H25" s="128"/>
      <c r="I25" s="54" t="str">
        <f t="shared" si="0"/>
        <v>  </v>
      </c>
      <c r="J25" s="90" t="str">
        <f t="shared" si="1"/>
        <v>XX</v>
      </c>
      <c r="K25" s="64">
        <f t="shared" si="2"/>
      </c>
      <c r="L25" s="8"/>
      <c r="M25" s="29">
        <f>VLOOKUP(I25,[0]!claf,2,FALSE)</f>
        <v>0</v>
      </c>
      <c r="N25" s="29" t="e">
        <f>VLOOKUP(I25,[0]!claf,3,FALSE)</f>
        <v>#N/A</v>
      </c>
      <c r="O25" s="29" t="e">
        <f>VLOOKUP(K25,[0]!claf,2,FALSE)</f>
        <v>#N/A</v>
      </c>
      <c r="P25" s="29" t="e">
        <f>VLOOKUP(K25,[0]!claf,3,FALSE)</f>
        <v>#N/A</v>
      </c>
      <c r="Q25" s="29" t="b">
        <f t="shared" si="3"/>
        <v>1</v>
      </c>
      <c r="V25" s="8"/>
      <c r="W25" s="8"/>
      <c r="X25" s="8"/>
      <c r="Y25" s="8"/>
      <c r="Z25" s="8"/>
    </row>
    <row r="26" spans="1:26" ht="12" customHeight="1">
      <c r="A26" s="156"/>
      <c r="B26" s="53" t="str">
        <f>LISTE_FEMMES!$K$32</f>
        <v>  </v>
      </c>
      <c r="C26" s="53" t="s">
        <v>111</v>
      </c>
      <c r="D26" s="53" t="str">
        <f>LISTE_FEMMES!$K$37</f>
        <v>  </v>
      </c>
      <c r="E26" s="10"/>
      <c r="F26" s="14" t="s">
        <v>111</v>
      </c>
      <c r="G26" s="10"/>
      <c r="H26" s="128"/>
      <c r="I26" s="54" t="str">
        <f t="shared" si="0"/>
        <v>  </v>
      </c>
      <c r="J26" s="90" t="str">
        <f t="shared" si="1"/>
        <v>XX</v>
      </c>
      <c r="K26" s="64">
        <f t="shared" si="2"/>
      </c>
      <c r="L26" s="8"/>
      <c r="M26" s="29">
        <f>VLOOKUP(I26,[0]!claf,2,FALSE)</f>
        <v>0</v>
      </c>
      <c r="N26" s="29" t="e">
        <f>VLOOKUP(I26,[0]!claf,3,FALSE)</f>
        <v>#N/A</v>
      </c>
      <c r="O26" s="29" t="e">
        <f>VLOOKUP(K26,[0]!claf,2,FALSE)</f>
        <v>#N/A</v>
      </c>
      <c r="P26" s="29" t="e">
        <f>VLOOKUP(K26,[0]!claf,3,FALSE)</f>
        <v>#N/A</v>
      </c>
      <c r="Q26" s="29" t="b">
        <f t="shared" si="3"/>
        <v>1</v>
      </c>
      <c r="V26" s="8"/>
      <c r="W26" s="8"/>
      <c r="X26" s="8"/>
      <c r="Y26" s="8"/>
      <c r="Z26" s="8"/>
    </row>
    <row r="27" spans="1:26" ht="12" customHeight="1">
      <c r="A27" s="156"/>
      <c r="B27" s="53" t="str">
        <f>LISTE_FEMMES!$K$5</f>
        <v>LECUE  Sandrine 3D487</v>
      </c>
      <c r="C27" s="53" t="s">
        <v>111</v>
      </c>
      <c r="D27" s="53" t="str">
        <f>LISTE_FEMMES!$K$64</f>
        <v>  </v>
      </c>
      <c r="E27" s="10"/>
      <c r="F27" s="14" t="s">
        <v>111</v>
      </c>
      <c r="G27" s="10"/>
      <c r="H27" s="128"/>
      <c r="I27" s="54" t="str">
        <f t="shared" si="0"/>
        <v>LECUE  Sandrine 3D487</v>
      </c>
      <c r="J27" s="90" t="str">
        <f t="shared" si="1"/>
        <v>XX</v>
      </c>
      <c r="K27" s="64">
        <f t="shared" si="2"/>
      </c>
      <c r="L27" s="8"/>
      <c r="M27" s="29">
        <f>VLOOKUP(I27,[0]!claf,2,FALSE)</f>
        <v>487</v>
      </c>
      <c r="N27" s="29">
        <f>VLOOKUP(I27,[0]!claf,3,FALSE)</f>
        <v>10</v>
      </c>
      <c r="O27" s="29" t="e">
        <f>VLOOKUP(K27,[0]!claf,2,FALSE)</f>
        <v>#N/A</v>
      </c>
      <c r="P27" s="29" t="e">
        <f>VLOOKUP(K27,[0]!claf,3,FALSE)</f>
        <v>#N/A</v>
      </c>
      <c r="Q27" s="29" t="b">
        <f t="shared" si="3"/>
        <v>1</v>
      </c>
      <c r="V27" s="8"/>
      <c r="W27" s="8"/>
      <c r="X27" s="8"/>
      <c r="Y27" s="8"/>
      <c r="Z27" s="8"/>
    </row>
    <row r="28" spans="1:26" ht="12" customHeight="1">
      <c r="A28" s="156"/>
      <c r="B28" s="53" t="str">
        <f>LISTE_FEMMES!$K$25</f>
        <v>  </v>
      </c>
      <c r="C28" s="53" t="s">
        <v>111</v>
      </c>
      <c r="D28" s="53" t="str">
        <f>LISTE_FEMMES!$K$44</f>
        <v>  </v>
      </c>
      <c r="E28" s="10"/>
      <c r="F28" s="14" t="s">
        <v>111</v>
      </c>
      <c r="G28" s="10"/>
      <c r="H28" s="128"/>
      <c r="I28" s="54" t="str">
        <f t="shared" si="0"/>
        <v>  </v>
      </c>
      <c r="J28" s="90" t="str">
        <f t="shared" si="1"/>
        <v>XX</v>
      </c>
      <c r="K28" s="64">
        <f t="shared" si="2"/>
      </c>
      <c r="L28" s="8"/>
      <c r="M28" s="29">
        <f>VLOOKUP(I28,[0]!claf,2,FALSE)</f>
        <v>0</v>
      </c>
      <c r="N28" s="29" t="e">
        <f>VLOOKUP(I28,[0]!claf,3,FALSE)</f>
        <v>#N/A</v>
      </c>
      <c r="O28" s="29" t="e">
        <f>VLOOKUP(K28,[0]!claf,2,FALSE)</f>
        <v>#N/A</v>
      </c>
      <c r="P28" s="29" t="e">
        <f>VLOOKUP(K28,[0]!claf,3,FALSE)</f>
        <v>#N/A</v>
      </c>
      <c r="Q28" s="29" t="b">
        <f t="shared" si="3"/>
        <v>1</v>
      </c>
      <c r="V28" s="8"/>
      <c r="W28" s="8"/>
      <c r="X28" s="8"/>
      <c r="Y28" s="8"/>
      <c r="Z28" s="8"/>
    </row>
    <row r="29" spans="1:26" ht="12" customHeight="1">
      <c r="A29" s="156"/>
      <c r="B29" s="53" t="str">
        <f>LISTE_FEMMES!$K$12</f>
        <v>  </v>
      </c>
      <c r="C29" s="53" t="s">
        <v>111</v>
      </c>
      <c r="D29" s="53" t="str">
        <f>LISTE_FEMMES!$K$57</f>
        <v>  </v>
      </c>
      <c r="E29" s="10"/>
      <c r="F29" s="14" t="s">
        <v>111</v>
      </c>
      <c r="G29" s="10"/>
      <c r="H29" s="128"/>
      <c r="I29" s="54" t="str">
        <f t="shared" si="0"/>
        <v>  </v>
      </c>
      <c r="J29" s="90" t="str">
        <f t="shared" si="1"/>
        <v>XX</v>
      </c>
      <c r="K29" s="64">
        <f t="shared" si="2"/>
      </c>
      <c r="L29" s="8"/>
      <c r="M29" s="29">
        <f>VLOOKUP(I29,[0]!claf,2,FALSE)</f>
        <v>0</v>
      </c>
      <c r="N29" s="29" t="e">
        <f>VLOOKUP(I29,[0]!claf,3,FALSE)</f>
        <v>#N/A</v>
      </c>
      <c r="O29" s="29" t="e">
        <f>VLOOKUP(K29,[0]!claf,2,FALSE)</f>
        <v>#N/A</v>
      </c>
      <c r="P29" s="29" t="e">
        <f>VLOOKUP(K29,[0]!claf,3,FALSE)</f>
        <v>#N/A</v>
      </c>
      <c r="Q29" s="29" t="b">
        <f t="shared" si="3"/>
        <v>1</v>
      </c>
      <c r="V29" s="8"/>
      <c r="W29" s="8"/>
      <c r="X29" s="8"/>
      <c r="Y29" s="8"/>
      <c r="Z29" s="8"/>
    </row>
    <row r="30" spans="1:26" ht="12" customHeight="1">
      <c r="A30" s="156"/>
      <c r="B30" s="53" t="str">
        <f>LISTE_FEMMES!$K$28</f>
        <v>  </v>
      </c>
      <c r="C30" s="53" t="s">
        <v>111</v>
      </c>
      <c r="D30" s="53" t="str">
        <f>LISTE_FEMMES!$K$41</f>
        <v>  </v>
      </c>
      <c r="E30" s="10"/>
      <c r="F30" s="14" t="s">
        <v>111</v>
      </c>
      <c r="G30" s="10"/>
      <c r="H30" s="128"/>
      <c r="I30" s="54" t="str">
        <f t="shared" si="0"/>
        <v>  </v>
      </c>
      <c r="J30" s="90" t="str">
        <f t="shared" si="1"/>
        <v>XX</v>
      </c>
      <c r="K30" s="64">
        <f t="shared" si="2"/>
      </c>
      <c r="L30" s="8"/>
      <c r="M30" s="29">
        <f>VLOOKUP(I30,[0]!claf,2,FALSE)</f>
        <v>0</v>
      </c>
      <c r="N30" s="29" t="e">
        <f>VLOOKUP(I30,[0]!claf,3,FALSE)</f>
        <v>#N/A</v>
      </c>
      <c r="O30" s="29" t="e">
        <f>VLOOKUP(K30,[0]!claf,2,FALSE)</f>
        <v>#N/A</v>
      </c>
      <c r="P30" s="29" t="e">
        <f>VLOOKUP(K30,[0]!claf,3,FALSE)</f>
        <v>#N/A</v>
      </c>
      <c r="Q30" s="29" t="b">
        <f t="shared" si="3"/>
        <v>1</v>
      </c>
      <c r="V30" s="8"/>
      <c r="W30" s="8"/>
      <c r="X30" s="8"/>
      <c r="Y30" s="8"/>
      <c r="Z30" s="8"/>
    </row>
    <row r="31" spans="1:26" ht="12" customHeight="1">
      <c r="A31" s="156"/>
      <c r="B31" s="53" t="str">
        <f>LISTE_FEMMES!$K$9</f>
        <v>  </v>
      </c>
      <c r="C31" s="53" t="s">
        <v>111</v>
      </c>
      <c r="D31" s="53" t="str">
        <f>LISTE_FEMMES!$K$60</f>
        <v>  </v>
      </c>
      <c r="E31" s="10"/>
      <c r="F31" s="14" t="s">
        <v>111</v>
      </c>
      <c r="G31" s="10"/>
      <c r="H31" s="128"/>
      <c r="I31" s="54" t="str">
        <f t="shared" si="0"/>
        <v>  </v>
      </c>
      <c r="J31" s="90" t="str">
        <f t="shared" si="1"/>
        <v>XX</v>
      </c>
      <c r="K31" s="64">
        <f t="shared" si="2"/>
      </c>
      <c r="L31" s="8"/>
      <c r="M31" s="29">
        <f>VLOOKUP(I31,[0]!claf,2,FALSE)</f>
        <v>0</v>
      </c>
      <c r="N31" s="29" t="e">
        <f>VLOOKUP(I31,[0]!claf,3,FALSE)</f>
        <v>#N/A</v>
      </c>
      <c r="O31" s="29" t="e">
        <f>VLOOKUP(K31,[0]!claf,2,FALSE)</f>
        <v>#N/A</v>
      </c>
      <c r="P31" s="29" t="e">
        <f>VLOOKUP(K31,[0]!claf,3,FALSE)</f>
        <v>#N/A</v>
      </c>
      <c r="Q31" s="29" t="b">
        <f t="shared" si="3"/>
        <v>1</v>
      </c>
      <c r="V31" s="8"/>
      <c r="W31" s="8"/>
      <c r="X31" s="8"/>
      <c r="Y31" s="8"/>
      <c r="Z31" s="8"/>
    </row>
    <row r="32" spans="1:26" ht="12" customHeight="1">
      <c r="A32" s="156"/>
      <c r="B32" s="53" t="str">
        <f>LISTE_FEMMES!$K$20</f>
        <v>  </v>
      </c>
      <c r="C32" s="53" t="s">
        <v>111</v>
      </c>
      <c r="D32" s="53" t="str">
        <f>LISTE_FEMMES!$K$49</f>
        <v>  </v>
      </c>
      <c r="E32" s="10"/>
      <c r="F32" s="14" t="s">
        <v>111</v>
      </c>
      <c r="G32" s="10"/>
      <c r="H32" s="128"/>
      <c r="I32" s="54" t="str">
        <f t="shared" si="0"/>
        <v>  </v>
      </c>
      <c r="J32" s="90" t="str">
        <f t="shared" si="1"/>
        <v>XX</v>
      </c>
      <c r="K32" s="64">
        <f t="shared" si="2"/>
      </c>
      <c r="L32" s="8"/>
      <c r="M32" s="29">
        <f>VLOOKUP(I32,[0]!claf,2,FALSE)</f>
        <v>0</v>
      </c>
      <c r="N32" s="29" t="e">
        <f>VLOOKUP(I32,[0]!claf,3,FALSE)</f>
        <v>#N/A</v>
      </c>
      <c r="O32" s="29" t="e">
        <f>VLOOKUP(K32,[0]!claf,2,FALSE)</f>
        <v>#N/A</v>
      </c>
      <c r="P32" s="29" t="e">
        <f>VLOOKUP(K32,[0]!claf,3,FALSE)</f>
        <v>#N/A</v>
      </c>
      <c r="Q32" s="29" t="b">
        <f t="shared" si="3"/>
        <v>1</v>
      </c>
      <c r="V32" s="8"/>
      <c r="W32" s="8"/>
      <c r="X32" s="8"/>
      <c r="Y32" s="8"/>
      <c r="Z32" s="8"/>
    </row>
    <row r="33" spans="1:26" ht="12" customHeight="1">
      <c r="A33" s="156"/>
      <c r="B33" s="53" t="str">
        <f>LISTE_FEMMES!$K$17</f>
        <v>  </v>
      </c>
      <c r="C33" s="53" t="s">
        <v>111</v>
      </c>
      <c r="D33" s="53" t="str">
        <f>LISTE_FEMMES!$K$52</f>
        <v>  </v>
      </c>
      <c r="E33" s="10"/>
      <c r="F33" s="14" t="s">
        <v>111</v>
      </c>
      <c r="G33" s="10"/>
      <c r="H33" s="128"/>
      <c r="I33" s="54" t="str">
        <f t="shared" si="0"/>
        <v>  </v>
      </c>
      <c r="J33" s="90" t="str">
        <f t="shared" si="1"/>
        <v>XX</v>
      </c>
      <c r="K33" s="64">
        <f t="shared" si="2"/>
      </c>
      <c r="L33" s="8"/>
      <c r="M33" s="29">
        <f>VLOOKUP(I33,[0]!claf,2,FALSE)</f>
        <v>0</v>
      </c>
      <c r="N33" s="29" t="e">
        <f>VLOOKUP(I33,[0]!claf,3,FALSE)</f>
        <v>#N/A</v>
      </c>
      <c r="O33" s="29" t="e">
        <f>VLOOKUP(K33,[0]!claf,2,FALSE)</f>
        <v>#N/A</v>
      </c>
      <c r="P33" s="29" t="e">
        <f>VLOOKUP(K33,[0]!claf,3,FALSE)</f>
        <v>#N/A</v>
      </c>
      <c r="Q33" s="29" t="b">
        <f t="shared" si="3"/>
        <v>1</v>
      </c>
      <c r="V33" s="8"/>
      <c r="W33" s="8"/>
      <c r="X33" s="8"/>
      <c r="Y33" s="8"/>
      <c r="Z33" s="8"/>
    </row>
    <row r="34" spans="1:26" ht="12" customHeight="1">
      <c r="A34" s="156"/>
      <c r="B34" s="53" t="str">
        <f>LISTE_FEMMES!$K$33</f>
        <v>  </v>
      </c>
      <c r="C34" s="53" t="s">
        <v>111</v>
      </c>
      <c r="D34" s="53" t="str">
        <f>LISTE_FEMMES!$K$36</f>
        <v>  </v>
      </c>
      <c r="E34" s="10"/>
      <c r="F34" s="14" t="s">
        <v>111</v>
      </c>
      <c r="G34" s="10"/>
      <c r="H34" s="128"/>
      <c r="I34" s="54" t="str">
        <f t="shared" si="0"/>
        <v>  </v>
      </c>
      <c r="J34" s="90" t="str">
        <f t="shared" si="1"/>
        <v>XX</v>
      </c>
      <c r="K34" s="64">
        <f t="shared" si="2"/>
      </c>
      <c r="L34" s="8"/>
      <c r="M34" s="29">
        <f>VLOOKUP(I34,[0]!claf,2,FALSE)</f>
        <v>0</v>
      </c>
      <c r="N34" s="29" t="e">
        <f>VLOOKUP(I34,[0]!claf,3,FALSE)</f>
        <v>#N/A</v>
      </c>
      <c r="O34" s="29" t="e">
        <f>VLOOKUP(K34,[0]!claf,2,FALSE)</f>
        <v>#N/A</v>
      </c>
      <c r="P34" s="29" t="e">
        <f>VLOOKUP(K34,[0]!claf,3,FALSE)</f>
        <v>#N/A</v>
      </c>
      <c r="Q34" s="29" t="b">
        <f t="shared" si="3"/>
        <v>1</v>
      </c>
      <c r="V34" s="8"/>
      <c r="W34" s="8"/>
      <c r="X34" s="8"/>
      <c r="Y34" s="8"/>
      <c r="Z34" s="8"/>
    </row>
    <row r="35" spans="1:26" ht="12" customHeight="1">
      <c r="A35" s="156"/>
      <c r="B35" s="53" t="str">
        <f>LISTE_FEMMES!$K$4</f>
        <v>DANIEL Véronique 3B298</v>
      </c>
      <c r="C35" s="53" t="s">
        <v>111</v>
      </c>
      <c r="D35" s="53" t="str">
        <f>LISTE_FEMMES!$K$65</f>
        <v>  </v>
      </c>
      <c r="E35" s="10"/>
      <c r="F35" s="14" t="s">
        <v>111</v>
      </c>
      <c r="G35" s="10"/>
      <c r="H35" s="128"/>
      <c r="I35" s="54" t="str">
        <f t="shared" si="0"/>
        <v>DANIEL Véronique 3B298</v>
      </c>
      <c r="J35" s="90" t="str">
        <f t="shared" si="1"/>
        <v>XX</v>
      </c>
      <c r="K35" s="64">
        <f t="shared" si="2"/>
      </c>
      <c r="L35" s="8"/>
      <c r="M35" s="29">
        <f>VLOOKUP(I35,[0]!claf,2,FALSE)</f>
        <v>298</v>
      </c>
      <c r="N35" s="29">
        <f>VLOOKUP(I35,[0]!claf,3,FALSE)</f>
        <v>8</v>
      </c>
      <c r="O35" s="29" t="e">
        <f>VLOOKUP(K35,[0]!claf,2,FALSE)</f>
        <v>#N/A</v>
      </c>
      <c r="P35" s="29" t="e">
        <f>VLOOKUP(K35,[0]!claf,3,FALSE)</f>
        <v>#N/A</v>
      </c>
      <c r="Q35" s="29" t="b">
        <f t="shared" si="3"/>
        <v>1</v>
      </c>
      <c r="V35" s="8"/>
      <c r="W35" s="8"/>
      <c r="X35" s="8"/>
      <c r="Y35" s="8"/>
      <c r="Z35" s="8"/>
    </row>
    <row r="36" spans="1:26" ht="12" customHeight="1" thickBot="1">
      <c r="A36" s="156"/>
      <c r="B36" s="53"/>
      <c r="C36" s="53"/>
      <c r="D36" s="53"/>
      <c r="E36" s="10"/>
      <c r="F36" s="14"/>
      <c r="G36" s="10"/>
      <c r="H36" s="128"/>
      <c r="I36" s="54"/>
      <c r="J36" s="90"/>
      <c r="K36" s="64"/>
      <c r="L36" s="8"/>
      <c r="V36" s="8"/>
      <c r="W36" s="8"/>
      <c r="X36" s="8"/>
      <c r="Y36" s="8"/>
      <c r="Z36" s="8"/>
    </row>
    <row r="37" spans="1:26" ht="12" customHeight="1">
      <c r="A37" s="170"/>
      <c r="B37" s="159" t="s">
        <v>112</v>
      </c>
      <c r="C37" s="52"/>
      <c r="D37" s="52"/>
      <c r="E37" s="10"/>
      <c r="F37" s="13"/>
      <c r="G37" s="10"/>
      <c r="H37" s="131"/>
      <c r="I37" s="52"/>
      <c r="J37" s="89"/>
      <c r="K37" s="63"/>
      <c r="L37" s="8"/>
      <c r="U37" s="25"/>
      <c r="V37" s="8"/>
      <c r="W37" s="8"/>
      <c r="X37" s="8"/>
      <c r="Y37" s="8"/>
      <c r="Z37" s="8"/>
    </row>
    <row r="38" spans="1:26" ht="12" customHeight="1">
      <c r="A38" s="156"/>
      <c r="B38" s="54" t="str">
        <f>I4</f>
        <v>QUILLET Pascale 2C121</v>
      </c>
      <c r="C38" s="53" t="s">
        <v>111</v>
      </c>
      <c r="D38" s="54" t="str">
        <f>I5</f>
        <v>  </v>
      </c>
      <c r="E38" s="10"/>
      <c r="F38" s="14" t="s">
        <v>111</v>
      </c>
      <c r="G38" s="10"/>
      <c r="H38" s="128"/>
      <c r="I38" s="54" t="str">
        <f aca="true" t="shared" si="4" ref="I38:I53">IF(TRIM(D38)="",B38,IF(TRIM(B38)="",D38,IF(AND(E38=0,G38=0),REPT("_",15),IF(E38=G38,REPT("? ",5),IF(N(E38)&gt;N(G38),B38,D38)))))</f>
        <v>QUILLET Pascale 2C121</v>
      </c>
      <c r="J38" s="90" t="str">
        <f aca="true" t="shared" si="5" ref="J38:J53">IF(AND(E38=0,G38=0),REPT("X",2),IF(E38=G38,REPT("X",2),IF(E38&gt;G38,"","")))</f>
        <v>XX</v>
      </c>
      <c r="K38" s="64">
        <f aca="true" t="shared" si="6" ref="K38:K53">IF(TRIM(D38)="","",IF(TRIM(B38)="","",IF(AND(E38=0,G38=0),REPT("_",15),IF(E38=G38,REPT("? ",5),IF(N(E38)&gt;N(G38),D38,B38)))))</f>
      </c>
      <c r="L38" s="8"/>
      <c r="M38" s="29">
        <f>VLOOKUP(I38,[0]!claf,2,FALSE)</f>
        <v>121</v>
      </c>
      <c r="N38" s="29">
        <f>VLOOKUP(I38,[0]!claf,3,FALSE)</f>
        <v>5</v>
      </c>
      <c r="O38" s="29" t="e">
        <f>VLOOKUP(K38,[0]!claf,2,FALSE)</f>
        <v>#N/A</v>
      </c>
      <c r="P38" s="29" t="e">
        <f>VLOOKUP(K38,[0]!claf,3,FALSE)</f>
        <v>#N/A</v>
      </c>
      <c r="Q38" s="29" t="b">
        <f aca="true" t="shared" si="7" ref="Q38:Q53">IF(OR(T(E38)="f",T(G38)="f"),TRUE,(ISERROR(P38)))</f>
        <v>1</v>
      </c>
      <c r="V38" s="8"/>
      <c r="W38" s="8"/>
      <c r="X38" s="8"/>
      <c r="Y38" s="8"/>
      <c r="Z38" s="8"/>
    </row>
    <row r="39" spans="1:26" ht="12" customHeight="1">
      <c r="A39" s="156"/>
      <c r="B39" s="54" t="str">
        <f>I6</f>
        <v>  </v>
      </c>
      <c r="C39" s="53" t="s">
        <v>111</v>
      </c>
      <c r="D39" s="54" t="str">
        <f>I7</f>
        <v>  </v>
      </c>
      <c r="E39" s="10"/>
      <c r="F39" s="14" t="s">
        <v>111</v>
      </c>
      <c r="G39" s="10"/>
      <c r="H39" s="128"/>
      <c r="I39" s="54" t="str">
        <f t="shared" si="4"/>
        <v>  </v>
      </c>
      <c r="J39" s="90" t="str">
        <f t="shared" si="5"/>
        <v>XX</v>
      </c>
      <c r="K39" s="64">
        <f t="shared" si="6"/>
      </c>
      <c r="L39" s="8"/>
      <c r="M39" s="29">
        <f>VLOOKUP(I39,[0]!claf,2,FALSE)</f>
        <v>0</v>
      </c>
      <c r="N39" s="29" t="e">
        <f>VLOOKUP(I39,[0]!claf,3,FALSE)</f>
        <v>#N/A</v>
      </c>
      <c r="O39" s="29" t="e">
        <f>VLOOKUP(K39,[0]!claf,2,FALSE)</f>
        <v>#N/A</v>
      </c>
      <c r="P39" s="29" t="e">
        <f>VLOOKUP(K39,[0]!claf,3,FALSE)</f>
        <v>#N/A</v>
      </c>
      <c r="Q39" s="29" t="b">
        <f t="shared" si="7"/>
        <v>1</v>
      </c>
      <c r="V39" s="8"/>
      <c r="W39" s="8"/>
      <c r="X39" s="8"/>
      <c r="Y39" s="8"/>
      <c r="Z39" s="8"/>
    </row>
    <row r="40" spans="1:26" ht="12" customHeight="1">
      <c r="A40" s="156"/>
      <c r="B40" s="54" t="str">
        <f>I8</f>
        <v>  </v>
      </c>
      <c r="C40" s="53" t="s">
        <v>111</v>
      </c>
      <c r="D40" s="54" t="str">
        <f>I9</f>
        <v>  </v>
      </c>
      <c r="E40" s="10"/>
      <c r="F40" s="14" t="s">
        <v>111</v>
      </c>
      <c r="G40" s="10"/>
      <c r="H40" s="128"/>
      <c r="I40" s="54" t="str">
        <f t="shared" si="4"/>
        <v>  </v>
      </c>
      <c r="J40" s="90" t="str">
        <f t="shared" si="5"/>
        <v>XX</v>
      </c>
      <c r="K40" s="64">
        <f t="shared" si="6"/>
      </c>
      <c r="L40" s="8"/>
      <c r="M40" s="29">
        <f>VLOOKUP(I40,[0]!claf,2,FALSE)</f>
        <v>0</v>
      </c>
      <c r="N40" s="29" t="e">
        <f>VLOOKUP(I40,[0]!claf,3,FALSE)</f>
        <v>#N/A</v>
      </c>
      <c r="O40" s="29" t="e">
        <f>VLOOKUP(K40,[0]!claf,2,FALSE)</f>
        <v>#N/A</v>
      </c>
      <c r="P40" s="29" t="e">
        <f>VLOOKUP(K40,[0]!claf,3,FALSE)</f>
        <v>#N/A</v>
      </c>
      <c r="Q40" s="29" t="b">
        <f t="shared" si="7"/>
        <v>1</v>
      </c>
      <c r="V40" s="8"/>
      <c r="W40" s="8"/>
      <c r="X40" s="8"/>
      <c r="Y40" s="8"/>
      <c r="Z40" s="8"/>
    </row>
    <row r="41" spans="1:26" ht="12" customHeight="1">
      <c r="A41" s="156"/>
      <c r="B41" s="54" t="str">
        <f>I10</f>
        <v>  </v>
      </c>
      <c r="C41" s="53" t="s">
        <v>111</v>
      </c>
      <c r="D41" s="54" t="str">
        <f>I11</f>
        <v>  </v>
      </c>
      <c r="E41" s="10"/>
      <c r="F41" s="14" t="s">
        <v>111</v>
      </c>
      <c r="G41" s="10"/>
      <c r="H41" s="128"/>
      <c r="I41" s="54" t="str">
        <f t="shared" si="4"/>
        <v>  </v>
      </c>
      <c r="J41" s="90" t="str">
        <f t="shared" si="5"/>
        <v>XX</v>
      </c>
      <c r="K41" s="64">
        <f t="shared" si="6"/>
      </c>
      <c r="L41" s="8"/>
      <c r="M41" s="29">
        <f>VLOOKUP(I41,[0]!claf,2,FALSE)</f>
        <v>0</v>
      </c>
      <c r="N41" s="29" t="e">
        <f>VLOOKUP(I41,[0]!claf,3,FALSE)</f>
        <v>#N/A</v>
      </c>
      <c r="O41" s="29" t="e">
        <f>VLOOKUP(K41,[0]!claf,2,FALSE)</f>
        <v>#N/A</v>
      </c>
      <c r="P41" s="29" t="e">
        <f>VLOOKUP(K41,[0]!claf,3,FALSE)</f>
        <v>#N/A</v>
      </c>
      <c r="Q41" s="29" t="b">
        <f t="shared" si="7"/>
        <v>1</v>
      </c>
      <c r="V41" s="8"/>
      <c r="W41" s="8"/>
      <c r="X41" s="8"/>
      <c r="Y41" s="8"/>
      <c r="Z41" s="8"/>
    </row>
    <row r="42" spans="1:26" ht="12" customHeight="1">
      <c r="A42" s="156"/>
      <c r="B42" s="54" t="str">
        <f>I12</f>
        <v>DURANTON  Christine 4C1044</v>
      </c>
      <c r="C42" s="53" t="s">
        <v>111</v>
      </c>
      <c r="D42" s="54" t="str">
        <f>I13</f>
        <v>  </v>
      </c>
      <c r="E42" s="10"/>
      <c r="F42" s="14" t="s">
        <v>111</v>
      </c>
      <c r="G42" s="10"/>
      <c r="H42" s="128"/>
      <c r="I42" s="54" t="str">
        <f t="shared" si="4"/>
        <v>DURANTON  Christine 4C1044</v>
      </c>
      <c r="J42" s="90" t="str">
        <f t="shared" si="5"/>
        <v>XX</v>
      </c>
      <c r="K42" s="64">
        <f t="shared" si="6"/>
      </c>
      <c r="L42" s="8"/>
      <c r="M42" s="29">
        <f>VLOOKUP(I42,[0]!claf,2,FALSE)</f>
        <v>1044</v>
      </c>
      <c r="N42" s="29">
        <f>VLOOKUP(I42,[0]!claf,3,FALSE)</f>
        <v>13</v>
      </c>
      <c r="O42" s="29" t="e">
        <f>VLOOKUP(K42,[0]!claf,2,FALSE)</f>
        <v>#N/A</v>
      </c>
      <c r="P42" s="29" t="e">
        <f>VLOOKUP(K42,[0]!claf,3,FALSE)</f>
        <v>#N/A</v>
      </c>
      <c r="Q42" s="29" t="b">
        <f t="shared" si="7"/>
        <v>1</v>
      </c>
      <c r="V42" s="8"/>
      <c r="W42" s="8"/>
      <c r="X42" s="8"/>
      <c r="Y42" s="8"/>
      <c r="Z42" s="8"/>
    </row>
    <row r="43" spans="1:26" ht="12" customHeight="1">
      <c r="A43" s="156"/>
      <c r="B43" s="54" t="str">
        <f>I14</f>
        <v>  </v>
      </c>
      <c r="C43" s="53" t="s">
        <v>111</v>
      </c>
      <c r="D43" s="54" t="str">
        <f>I15</f>
        <v>  </v>
      </c>
      <c r="E43" s="10"/>
      <c r="F43" s="14" t="s">
        <v>111</v>
      </c>
      <c r="G43" s="10"/>
      <c r="H43" s="128"/>
      <c r="I43" s="54" t="str">
        <f t="shared" si="4"/>
        <v>  </v>
      </c>
      <c r="J43" s="90" t="str">
        <f t="shared" si="5"/>
        <v>XX</v>
      </c>
      <c r="K43" s="64">
        <f t="shared" si="6"/>
      </c>
      <c r="L43" s="8"/>
      <c r="M43" s="29">
        <f>VLOOKUP(I43,[0]!claf,2,FALSE)</f>
        <v>0</v>
      </c>
      <c r="N43" s="29" t="e">
        <f>VLOOKUP(I43,[0]!claf,3,FALSE)</f>
        <v>#N/A</v>
      </c>
      <c r="O43" s="29" t="e">
        <f>VLOOKUP(K43,[0]!claf,2,FALSE)</f>
        <v>#N/A</v>
      </c>
      <c r="P43" s="29" t="e">
        <f>VLOOKUP(K43,[0]!claf,3,FALSE)</f>
        <v>#N/A</v>
      </c>
      <c r="Q43" s="29" t="b">
        <f t="shared" si="7"/>
        <v>1</v>
      </c>
      <c r="V43" s="8"/>
      <c r="W43" s="8"/>
      <c r="X43" s="8"/>
      <c r="Y43" s="8"/>
      <c r="Z43" s="8"/>
    </row>
    <row r="44" spans="1:26" ht="12" customHeight="1">
      <c r="A44" s="156"/>
      <c r="B44" s="54" t="str">
        <f>I16</f>
        <v>QUERNEC  Stéphanie 4D1333</v>
      </c>
      <c r="C44" s="53" t="s">
        <v>111</v>
      </c>
      <c r="D44" s="54" t="str">
        <f>I17</f>
        <v>  </v>
      </c>
      <c r="E44" s="10"/>
      <c r="F44" s="14" t="s">
        <v>111</v>
      </c>
      <c r="G44" s="10"/>
      <c r="H44" s="128"/>
      <c r="I44" s="54" t="str">
        <f t="shared" si="4"/>
        <v>QUERNEC  Stéphanie 4D1333</v>
      </c>
      <c r="J44" s="90" t="str">
        <f t="shared" si="5"/>
        <v>XX</v>
      </c>
      <c r="K44" s="64">
        <f t="shared" si="6"/>
      </c>
      <c r="L44" s="8"/>
      <c r="M44" s="29">
        <f>VLOOKUP(I44,[0]!claf,2,FALSE)</f>
        <v>1333</v>
      </c>
      <c r="N44" s="29">
        <f>VLOOKUP(I44,[0]!claf,3,FALSE)</f>
        <v>14</v>
      </c>
      <c r="O44" s="29" t="e">
        <f>VLOOKUP(K44,[0]!claf,2,FALSE)</f>
        <v>#N/A</v>
      </c>
      <c r="P44" s="29" t="e">
        <f>VLOOKUP(K44,[0]!claf,3,FALSE)</f>
        <v>#N/A</v>
      </c>
      <c r="Q44" s="29" t="b">
        <f t="shared" si="7"/>
        <v>1</v>
      </c>
      <c r="V44" s="8"/>
      <c r="W44" s="8"/>
      <c r="X44" s="8"/>
      <c r="Y44" s="8"/>
      <c r="Z44" s="8"/>
    </row>
    <row r="45" spans="1:26" ht="12" customHeight="1">
      <c r="A45" s="156"/>
      <c r="B45" s="54" t="str">
        <f>I18</f>
        <v>  </v>
      </c>
      <c r="C45" s="53" t="s">
        <v>111</v>
      </c>
      <c r="D45" s="54" t="str">
        <f>I19</f>
        <v>  </v>
      </c>
      <c r="E45" s="10"/>
      <c r="F45" s="14" t="s">
        <v>111</v>
      </c>
      <c r="G45" s="10"/>
      <c r="H45" s="128"/>
      <c r="I45" s="54" t="str">
        <f t="shared" si="4"/>
        <v>  </v>
      </c>
      <c r="J45" s="90" t="str">
        <f t="shared" si="5"/>
        <v>XX</v>
      </c>
      <c r="K45" s="64">
        <f t="shared" si="6"/>
      </c>
      <c r="L45" s="8"/>
      <c r="M45" s="29">
        <f>VLOOKUP(I45,[0]!claf,2,FALSE)</f>
        <v>0</v>
      </c>
      <c r="N45" s="29" t="e">
        <f>VLOOKUP(I45,[0]!claf,3,FALSE)</f>
        <v>#N/A</v>
      </c>
      <c r="O45" s="29" t="e">
        <f>VLOOKUP(K45,[0]!claf,2,FALSE)</f>
        <v>#N/A</v>
      </c>
      <c r="P45" s="29" t="e">
        <f>VLOOKUP(K45,[0]!claf,3,FALSE)</f>
        <v>#N/A</v>
      </c>
      <c r="Q45" s="29" t="b">
        <f t="shared" si="7"/>
        <v>1</v>
      </c>
      <c r="V45" s="8"/>
      <c r="W45" s="8"/>
      <c r="X45" s="8"/>
      <c r="Y45" s="8"/>
      <c r="Z45" s="8"/>
    </row>
    <row r="46" spans="1:26" ht="12" customHeight="1">
      <c r="A46" s="156"/>
      <c r="B46" s="54" t="str">
        <f>I21</f>
        <v>  </v>
      </c>
      <c r="C46" s="53" t="s">
        <v>111</v>
      </c>
      <c r="D46" s="54" t="str">
        <f>I20</f>
        <v>  </v>
      </c>
      <c r="E46" s="10"/>
      <c r="F46" s="14" t="s">
        <v>111</v>
      </c>
      <c r="G46" s="10"/>
      <c r="H46" s="128"/>
      <c r="I46" s="54" t="str">
        <f t="shared" si="4"/>
        <v>  </v>
      </c>
      <c r="J46" s="90" t="str">
        <f t="shared" si="5"/>
        <v>XX</v>
      </c>
      <c r="K46" s="64">
        <f t="shared" si="6"/>
      </c>
      <c r="L46" s="8"/>
      <c r="M46" s="29">
        <f>VLOOKUP(I46,[0]!claf,2,FALSE)</f>
        <v>0</v>
      </c>
      <c r="N46" s="29" t="e">
        <f>VLOOKUP(I46,[0]!claf,3,FALSE)</f>
        <v>#N/A</v>
      </c>
      <c r="O46" s="29" t="e">
        <f>VLOOKUP(K46,[0]!claf,2,FALSE)</f>
        <v>#N/A</v>
      </c>
      <c r="P46" s="29" t="e">
        <f>VLOOKUP(K46,[0]!claf,3,FALSE)</f>
        <v>#N/A</v>
      </c>
      <c r="Q46" s="29" t="b">
        <f t="shared" si="7"/>
        <v>1</v>
      </c>
      <c r="V46" s="8"/>
      <c r="W46" s="8"/>
      <c r="X46" s="8"/>
      <c r="Y46" s="8"/>
      <c r="Z46" s="8"/>
    </row>
    <row r="47" spans="1:26" ht="12" customHeight="1">
      <c r="A47" s="156"/>
      <c r="B47" s="54" t="str">
        <f>I23</f>
        <v>PIRQUIN Christelle NC1500</v>
      </c>
      <c r="C47" s="53" t="s">
        <v>111</v>
      </c>
      <c r="D47" s="54" t="str">
        <f>I22</f>
        <v>  </v>
      </c>
      <c r="E47" s="10"/>
      <c r="F47" s="14" t="s">
        <v>111</v>
      </c>
      <c r="G47" s="10"/>
      <c r="H47" s="128"/>
      <c r="I47" s="54" t="str">
        <f t="shared" si="4"/>
        <v>PIRQUIN Christelle NC1500</v>
      </c>
      <c r="J47" s="90" t="str">
        <f t="shared" si="5"/>
        <v>XX</v>
      </c>
      <c r="K47" s="64">
        <f t="shared" si="6"/>
      </c>
      <c r="L47" s="8"/>
      <c r="M47" s="29">
        <f>VLOOKUP(I47,[0]!claf,2,FALSE)</f>
        <v>1500</v>
      </c>
      <c r="N47" s="29">
        <f>VLOOKUP(I47,[0]!claf,3,FALSE)</f>
        <v>15</v>
      </c>
      <c r="O47" s="29" t="e">
        <f>VLOOKUP(K47,[0]!claf,2,FALSE)</f>
        <v>#N/A</v>
      </c>
      <c r="P47" s="29" t="e">
        <f>VLOOKUP(K47,[0]!claf,3,FALSE)</f>
        <v>#N/A</v>
      </c>
      <c r="Q47" s="29" t="b">
        <f t="shared" si="7"/>
        <v>1</v>
      </c>
      <c r="V47" s="8"/>
      <c r="W47" s="8"/>
      <c r="X47" s="8"/>
      <c r="Y47" s="8"/>
      <c r="Z47" s="8"/>
    </row>
    <row r="48" spans="1:26" ht="12" customHeight="1">
      <c r="A48" s="156"/>
      <c r="B48" s="54" t="str">
        <f>I25</f>
        <v>  </v>
      </c>
      <c r="C48" s="53" t="s">
        <v>111</v>
      </c>
      <c r="D48" s="54" t="str">
        <f>I24</f>
        <v>  </v>
      </c>
      <c r="E48" s="10"/>
      <c r="F48" s="14" t="s">
        <v>111</v>
      </c>
      <c r="G48" s="10"/>
      <c r="H48" s="128"/>
      <c r="I48" s="54" t="str">
        <f t="shared" si="4"/>
        <v>  </v>
      </c>
      <c r="J48" s="90" t="str">
        <f t="shared" si="5"/>
        <v>XX</v>
      </c>
      <c r="K48" s="64">
        <f t="shared" si="6"/>
      </c>
      <c r="L48" s="8"/>
      <c r="M48" s="29">
        <f>VLOOKUP(I48,[0]!claf,2,FALSE)</f>
        <v>0</v>
      </c>
      <c r="N48" s="29" t="e">
        <f>VLOOKUP(I48,[0]!claf,3,FALSE)</f>
        <v>#N/A</v>
      </c>
      <c r="O48" s="29" t="e">
        <f>VLOOKUP(K48,[0]!claf,2,FALSE)</f>
        <v>#N/A</v>
      </c>
      <c r="P48" s="29" t="e">
        <f>VLOOKUP(K48,[0]!claf,3,FALSE)</f>
        <v>#N/A</v>
      </c>
      <c r="Q48" s="29" t="b">
        <f t="shared" si="7"/>
        <v>1</v>
      </c>
      <c r="V48" s="8"/>
      <c r="W48" s="8"/>
      <c r="X48" s="8"/>
      <c r="Y48" s="8"/>
      <c r="Z48" s="8"/>
    </row>
    <row r="49" spans="1:26" ht="12" customHeight="1">
      <c r="A49" s="156"/>
      <c r="B49" s="54" t="str">
        <f>I27</f>
        <v>LECUE  Sandrine 3D487</v>
      </c>
      <c r="C49" s="53" t="s">
        <v>111</v>
      </c>
      <c r="D49" s="54" t="str">
        <f>I26</f>
        <v>  </v>
      </c>
      <c r="E49" s="10"/>
      <c r="F49" s="14" t="s">
        <v>111</v>
      </c>
      <c r="G49" s="10"/>
      <c r="H49" s="128"/>
      <c r="I49" s="54" t="str">
        <f t="shared" si="4"/>
        <v>LECUE  Sandrine 3D487</v>
      </c>
      <c r="J49" s="90" t="str">
        <f t="shared" si="5"/>
        <v>XX</v>
      </c>
      <c r="K49" s="64">
        <f t="shared" si="6"/>
      </c>
      <c r="L49" s="8"/>
      <c r="M49" s="29">
        <f>VLOOKUP(I49,[0]!claf,2,FALSE)</f>
        <v>487</v>
      </c>
      <c r="N49" s="29">
        <f>VLOOKUP(I49,[0]!claf,3,FALSE)</f>
        <v>10</v>
      </c>
      <c r="O49" s="29" t="e">
        <f>VLOOKUP(K49,[0]!claf,2,FALSE)</f>
        <v>#N/A</v>
      </c>
      <c r="P49" s="29" t="e">
        <f>VLOOKUP(K49,[0]!claf,3,FALSE)</f>
        <v>#N/A</v>
      </c>
      <c r="Q49" s="29" t="b">
        <f t="shared" si="7"/>
        <v>1</v>
      </c>
      <c r="V49" s="8"/>
      <c r="W49" s="8"/>
      <c r="X49" s="8"/>
      <c r="Y49" s="8"/>
      <c r="Z49" s="8"/>
    </row>
    <row r="50" spans="1:26" ht="12" customHeight="1">
      <c r="A50" s="156"/>
      <c r="B50" s="54" t="str">
        <f>I29</f>
        <v>  </v>
      </c>
      <c r="C50" s="53" t="s">
        <v>111</v>
      </c>
      <c r="D50" s="54" t="str">
        <f>I28</f>
        <v>  </v>
      </c>
      <c r="E50" s="10"/>
      <c r="F50" s="14" t="s">
        <v>111</v>
      </c>
      <c r="G50" s="10"/>
      <c r="H50" s="128"/>
      <c r="I50" s="54" t="str">
        <f t="shared" si="4"/>
        <v>  </v>
      </c>
      <c r="J50" s="90" t="str">
        <f t="shared" si="5"/>
        <v>XX</v>
      </c>
      <c r="K50" s="64">
        <f t="shared" si="6"/>
      </c>
      <c r="L50" s="8"/>
      <c r="M50" s="29">
        <f>VLOOKUP(I50,[0]!claf,2,FALSE)</f>
        <v>0</v>
      </c>
      <c r="N50" s="29" t="e">
        <f>VLOOKUP(I50,[0]!claf,3,FALSE)</f>
        <v>#N/A</v>
      </c>
      <c r="O50" s="29" t="e">
        <f>VLOOKUP(K50,[0]!claf,2,FALSE)</f>
        <v>#N/A</v>
      </c>
      <c r="P50" s="29" t="e">
        <f>VLOOKUP(K50,[0]!claf,3,FALSE)</f>
        <v>#N/A</v>
      </c>
      <c r="Q50" s="29" t="b">
        <f t="shared" si="7"/>
        <v>1</v>
      </c>
      <c r="V50" s="8"/>
      <c r="W50" s="8"/>
      <c r="X50" s="8"/>
      <c r="Y50" s="8"/>
      <c r="Z50" s="8"/>
    </row>
    <row r="51" spans="1:26" ht="12" customHeight="1">
      <c r="A51" s="156"/>
      <c r="B51" s="54" t="str">
        <f>I31</f>
        <v>  </v>
      </c>
      <c r="C51" s="53" t="s">
        <v>111</v>
      </c>
      <c r="D51" s="54" t="str">
        <f>I30</f>
        <v>  </v>
      </c>
      <c r="E51" s="10"/>
      <c r="F51" s="14" t="s">
        <v>111</v>
      </c>
      <c r="G51" s="10"/>
      <c r="H51" s="128"/>
      <c r="I51" s="54" t="str">
        <f t="shared" si="4"/>
        <v>  </v>
      </c>
      <c r="J51" s="90" t="str">
        <f t="shared" si="5"/>
        <v>XX</v>
      </c>
      <c r="K51" s="64">
        <f t="shared" si="6"/>
      </c>
      <c r="L51" s="8"/>
      <c r="M51" s="29">
        <f>VLOOKUP(I51,[0]!claf,2,FALSE)</f>
        <v>0</v>
      </c>
      <c r="N51" s="29" t="e">
        <f>VLOOKUP(I51,[0]!claf,3,FALSE)</f>
        <v>#N/A</v>
      </c>
      <c r="O51" s="29" t="e">
        <f>VLOOKUP(K51,[0]!claf,2,FALSE)</f>
        <v>#N/A</v>
      </c>
      <c r="P51" s="29" t="e">
        <f>VLOOKUP(K51,[0]!claf,3,FALSE)</f>
        <v>#N/A</v>
      </c>
      <c r="Q51" s="29" t="b">
        <f t="shared" si="7"/>
        <v>1</v>
      </c>
      <c r="V51" s="8"/>
      <c r="W51" s="8"/>
      <c r="X51" s="8"/>
      <c r="Y51" s="8"/>
      <c r="Z51" s="8"/>
    </row>
    <row r="52" spans="1:26" ht="12" customHeight="1">
      <c r="A52" s="156"/>
      <c r="B52" s="54" t="str">
        <f>I33</f>
        <v>  </v>
      </c>
      <c r="C52" s="53" t="s">
        <v>111</v>
      </c>
      <c r="D52" s="54" t="str">
        <f>I32</f>
        <v>  </v>
      </c>
      <c r="E52" s="10"/>
      <c r="F52" s="14" t="s">
        <v>111</v>
      </c>
      <c r="G52" s="10"/>
      <c r="H52" s="128"/>
      <c r="I52" s="54" t="str">
        <f t="shared" si="4"/>
        <v>  </v>
      </c>
      <c r="J52" s="90" t="str">
        <f t="shared" si="5"/>
        <v>XX</v>
      </c>
      <c r="K52" s="64">
        <f t="shared" si="6"/>
      </c>
      <c r="L52" s="8"/>
      <c r="M52" s="29">
        <f>VLOOKUP(I52,[0]!claf,2,FALSE)</f>
        <v>0</v>
      </c>
      <c r="N52" s="29" t="e">
        <f>VLOOKUP(I52,[0]!claf,3,FALSE)</f>
        <v>#N/A</v>
      </c>
      <c r="O52" s="29" t="e">
        <f>VLOOKUP(K52,[0]!claf,2,FALSE)</f>
        <v>#N/A</v>
      </c>
      <c r="P52" s="29" t="e">
        <f>VLOOKUP(K52,[0]!claf,3,FALSE)</f>
        <v>#N/A</v>
      </c>
      <c r="Q52" s="29" t="b">
        <f t="shared" si="7"/>
        <v>1</v>
      </c>
      <c r="V52" s="8"/>
      <c r="W52" s="8"/>
      <c r="X52" s="8"/>
      <c r="Y52" s="8"/>
      <c r="Z52" s="8"/>
    </row>
    <row r="53" spans="1:26" ht="12" customHeight="1">
      <c r="A53" s="156"/>
      <c r="B53" s="54" t="str">
        <f>I35</f>
        <v>DANIEL Véronique 3B298</v>
      </c>
      <c r="C53" s="53" t="s">
        <v>111</v>
      </c>
      <c r="D53" s="54" t="str">
        <f>I34</f>
        <v>  </v>
      </c>
      <c r="E53" s="10"/>
      <c r="F53" s="14" t="s">
        <v>111</v>
      </c>
      <c r="G53" s="10"/>
      <c r="H53" s="128"/>
      <c r="I53" s="54" t="str">
        <f t="shared" si="4"/>
        <v>DANIEL Véronique 3B298</v>
      </c>
      <c r="J53" s="90" t="str">
        <f t="shared" si="5"/>
        <v>XX</v>
      </c>
      <c r="K53" s="64">
        <f t="shared" si="6"/>
      </c>
      <c r="L53" s="8"/>
      <c r="M53" s="29">
        <f>VLOOKUP(I53,[0]!claf,2,FALSE)</f>
        <v>298</v>
      </c>
      <c r="N53" s="29">
        <f>VLOOKUP(I53,[0]!claf,3,FALSE)</f>
        <v>8</v>
      </c>
      <c r="O53" s="29" t="e">
        <f>VLOOKUP(K53,[0]!claf,2,FALSE)</f>
        <v>#N/A</v>
      </c>
      <c r="P53" s="29" t="e">
        <f>VLOOKUP(K53,[0]!claf,3,FALSE)</f>
        <v>#N/A</v>
      </c>
      <c r="Q53" s="29" t="b">
        <f t="shared" si="7"/>
        <v>1</v>
      </c>
      <c r="V53" s="8"/>
      <c r="W53" s="8"/>
      <c r="X53" s="8"/>
      <c r="Y53" s="8"/>
      <c r="Z53" s="8"/>
    </row>
    <row r="54" spans="1:26" ht="12" customHeight="1">
      <c r="A54" s="156"/>
      <c r="B54" s="54"/>
      <c r="C54" s="54"/>
      <c r="D54" s="54"/>
      <c r="E54" s="10"/>
      <c r="F54" s="12"/>
      <c r="G54" s="10"/>
      <c r="H54" s="128"/>
      <c r="I54" s="54"/>
      <c r="J54" s="90"/>
      <c r="K54" s="64">
        <f>IF(TRIM(D54)="","",IF(AND(E54=0,G54=0),REPT("_",15),IF(E54=G54,REPT("? ",5),IF(E54&gt;G54,D54,B54))))</f>
      </c>
      <c r="L54" s="8"/>
      <c r="V54" s="8"/>
      <c r="W54" s="8"/>
      <c r="X54" s="8"/>
      <c r="Y54" s="8"/>
      <c r="Z54" s="8"/>
    </row>
    <row r="55" spans="1:26" ht="12" customHeight="1">
      <c r="A55" s="156"/>
      <c r="B55" s="155" t="s">
        <v>113</v>
      </c>
      <c r="C55" s="54"/>
      <c r="D55" s="54"/>
      <c r="E55" s="10"/>
      <c r="F55" s="12"/>
      <c r="G55" s="10"/>
      <c r="H55" s="128"/>
      <c r="I55" s="54"/>
      <c r="J55" s="90"/>
      <c r="K55" s="64">
        <f>IF(TRIM(D55)="","",IF(AND(E55=0,G55=0),REPT("_",15),IF(E55=G55,REPT("? ",5),IF(E55&gt;G55,D55,B55))))</f>
      </c>
      <c r="L55" s="8"/>
      <c r="V55" s="8"/>
      <c r="W55" s="8"/>
      <c r="X55" s="8"/>
      <c r="Y55" s="8"/>
      <c r="Z55" s="8"/>
    </row>
    <row r="56" spans="1:26" ht="12" customHeight="1">
      <c r="A56" s="156"/>
      <c r="B56" s="54">
        <f>K5</f>
      </c>
      <c r="C56" s="53" t="s">
        <v>111</v>
      </c>
      <c r="D56" s="54">
        <f>K4</f>
      </c>
      <c r="E56" s="10"/>
      <c r="F56" s="12" t="s">
        <v>111</v>
      </c>
      <c r="G56" s="10"/>
      <c r="H56" s="128"/>
      <c r="I56" s="54">
        <f aca="true" t="shared" si="8" ref="I56:I71">IF(TRIM(D56)="",B56,IF(TRIM(B56)="",D56,IF(AND(E56=0,G56=0),REPT("_",15),IF(E56=G56,REPT("? ",5),IF(N(E56)&gt;N(G56),B56,D56)))))</f>
      </c>
      <c r="J56" s="90" t="str">
        <f aca="true" t="shared" si="9" ref="J56:J71">IF(AND(E56=0,G56=0),REPT("X",2),IF(E56=G56,REPT("X",2),IF(E56&gt;G56,"","")))</f>
        <v>XX</v>
      </c>
      <c r="K56" s="64">
        <f aca="true" t="shared" si="10" ref="K56:K71">IF(TRIM(D56)="","",IF(TRIM(B56)="","",IF(AND(E56=0,G56=0),REPT("_",15),IF(E56=G56,REPT("? ",5),IF(N(E56)&gt;N(G56),D56,B56)))))</f>
      </c>
      <c r="L56" s="8"/>
      <c r="M56" s="29" t="e">
        <f>VLOOKUP(I56,[0]!claf,2,FALSE)</f>
        <v>#N/A</v>
      </c>
      <c r="N56" s="29" t="e">
        <f>VLOOKUP(I56,[0]!claf,3,FALSE)</f>
        <v>#N/A</v>
      </c>
      <c r="O56" s="29" t="e">
        <f>VLOOKUP(K56,[0]!claf,2,FALSE)</f>
        <v>#N/A</v>
      </c>
      <c r="P56" s="29" t="e">
        <f>VLOOKUP(K56,[0]!claf,3,FALSE)</f>
        <v>#N/A</v>
      </c>
      <c r="Q56" s="29" t="b">
        <f aca="true" t="shared" si="11" ref="Q56:Q71">IF(OR(T(E56)="f",T(G56)="f"),TRUE,(ISERROR(P56)))</f>
        <v>1</v>
      </c>
      <c r="V56" s="8"/>
      <c r="W56" s="8"/>
      <c r="X56" s="8"/>
      <c r="Y56" s="8"/>
      <c r="Z56" s="8"/>
    </row>
    <row r="57" spans="1:26" ht="12" customHeight="1">
      <c r="A57" s="156"/>
      <c r="B57" s="54">
        <f>K7</f>
      </c>
      <c r="C57" s="53" t="s">
        <v>111</v>
      </c>
      <c r="D57" s="54">
        <f>K6</f>
      </c>
      <c r="E57" s="10"/>
      <c r="F57" s="12" t="s">
        <v>111</v>
      </c>
      <c r="G57" s="10"/>
      <c r="H57" s="128"/>
      <c r="I57" s="54">
        <f t="shared" si="8"/>
      </c>
      <c r="J57" s="90" t="str">
        <f t="shared" si="9"/>
        <v>XX</v>
      </c>
      <c r="K57" s="64">
        <f t="shared" si="10"/>
      </c>
      <c r="L57" s="8"/>
      <c r="M57" s="29" t="e">
        <f>VLOOKUP(I57,[0]!claf,2,FALSE)</f>
        <v>#N/A</v>
      </c>
      <c r="N57" s="29" t="e">
        <f>VLOOKUP(I57,[0]!claf,3,FALSE)</f>
        <v>#N/A</v>
      </c>
      <c r="O57" s="29" t="e">
        <f>VLOOKUP(K57,[0]!claf,2,FALSE)</f>
        <v>#N/A</v>
      </c>
      <c r="P57" s="29" t="e">
        <f>VLOOKUP(K57,[0]!claf,3,FALSE)</f>
        <v>#N/A</v>
      </c>
      <c r="Q57" s="29" t="b">
        <f t="shared" si="11"/>
        <v>1</v>
      </c>
      <c r="V57" s="8"/>
      <c r="W57" s="8"/>
      <c r="X57" s="8"/>
      <c r="Y57" s="8"/>
      <c r="Z57" s="8"/>
    </row>
    <row r="58" spans="1:26" ht="12" customHeight="1">
      <c r="A58" s="156"/>
      <c r="B58" s="54">
        <f>K9</f>
      </c>
      <c r="C58" s="53" t="s">
        <v>111</v>
      </c>
      <c r="D58" s="54">
        <f>K8</f>
      </c>
      <c r="E58" s="10"/>
      <c r="F58" s="12" t="s">
        <v>111</v>
      </c>
      <c r="G58" s="10"/>
      <c r="H58" s="128"/>
      <c r="I58" s="54">
        <f t="shared" si="8"/>
      </c>
      <c r="J58" s="90" t="str">
        <f t="shared" si="9"/>
        <v>XX</v>
      </c>
      <c r="K58" s="64">
        <f t="shared" si="10"/>
      </c>
      <c r="L58" s="8"/>
      <c r="M58" s="29" t="e">
        <f>VLOOKUP(I58,[0]!claf,2,FALSE)</f>
        <v>#N/A</v>
      </c>
      <c r="N58" s="29" t="e">
        <f>VLOOKUP(I58,[0]!claf,3,FALSE)</f>
        <v>#N/A</v>
      </c>
      <c r="O58" s="29" t="e">
        <f>VLOOKUP(K58,[0]!claf,2,FALSE)</f>
        <v>#N/A</v>
      </c>
      <c r="P58" s="29" t="e">
        <f>VLOOKUP(K58,[0]!claf,3,FALSE)</f>
        <v>#N/A</v>
      </c>
      <c r="Q58" s="29" t="b">
        <f t="shared" si="11"/>
        <v>1</v>
      </c>
      <c r="V58" s="8"/>
      <c r="W58" s="8"/>
      <c r="X58" s="8"/>
      <c r="Y58" s="8"/>
      <c r="Z58" s="8"/>
    </row>
    <row r="59" spans="1:26" ht="12" customHeight="1">
      <c r="A59" s="156"/>
      <c r="B59" s="54">
        <f>K11</f>
      </c>
      <c r="C59" s="53" t="s">
        <v>111</v>
      </c>
      <c r="D59" s="54">
        <f>K10</f>
      </c>
      <c r="E59" s="10"/>
      <c r="F59" s="12" t="s">
        <v>111</v>
      </c>
      <c r="G59" s="10"/>
      <c r="H59" s="128"/>
      <c r="I59" s="54">
        <f t="shared" si="8"/>
      </c>
      <c r="J59" s="90" t="str">
        <f t="shared" si="9"/>
        <v>XX</v>
      </c>
      <c r="K59" s="64">
        <f t="shared" si="10"/>
      </c>
      <c r="L59" s="8"/>
      <c r="M59" s="29" t="e">
        <f>VLOOKUP(I59,[0]!claf,2,FALSE)</f>
        <v>#N/A</v>
      </c>
      <c r="N59" s="29" t="e">
        <f>VLOOKUP(I59,[0]!claf,3,FALSE)</f>
        <v>#N/A</v>
      </c>
      <c r="O59" s="29" t="e">
        <f>VLOOKUP(K59,[0]!claf,2,FALSE)</f>
        <v>#N/A</v>
      </c>
      <c r="P59" s="29" t="e">
        <f>VLOOKUP(K59,[0]!claf,3,FALSE)</f>
        <v>#N/A</v>
      </c>
      <c r="Q59" s="29" t="b">
        <f t="shared" si="11"/>
        <v>1</v>
      </c>
      <c r="V59" s="8"/>
      <c r="W59" s="11"/>
      <c r="X59" s="8"/>
      <c r="Y59" s="8"/>
      <c r="Z59" s="8"/>
    </row>
    <row r="60" spans="1:26" ht="12" customHeight="1">
      <c r="A60" s="156"/>
      <c r="B60" s="54">
        <f>K13</f>
      </c>
      <c r="C60" s="53" t="s">
        <v>111</v>
      </c>
      <c r="D60" s="54">
        <f>K12</f>
      </c>
      <c r="E60" s="10"/>
      <c r="F60" s="12" t="s">
        <v>111</v>
      </c>
      <c r="G60" s="10"/>
      <c r="H60" s="128"/>
      <c r="I60" s="54">
        <f t="shared" si="8"/>
      </c>
      <c r="J60" s="90" t="str">
        <f t="shared" si="9"/>
        <v>XX</v>
      </c>
      <c r="K60" s="64">
        <f t="shared" si="10"/>
      </c>
      <c r="L60" s="8"/>
      <c r="M60" s="29" t="e">
        <f>VLOOKUP(I60,[0]!claf,2,FALSE)</f>
        <v>#N/A</v>
      </c>
      <c r="N60" s="29" t="e">
        <f>VLOOKUP(I60,[0]!claf,3,FALSE)</f>
        <v>#N/A</v>
      </c>
      <c r="O60" s="29" t="e">
        <f>VLOOKUP(K60,[0]!claf,2,FALSE)</f>
        <v>#N/A</v>
      </c>
      <c r="P60" s="29" t="e">
        <f>VLOOKUP(K60,[0]!claf,3,FALSE)</f>
        <v>#N/A</v>
      </c>
      <c r="Q60" s="29" t="b">
        <f t="shared" si="11"/>
        <v>1</v>
      </c>
      <c r="V60" s="8"/>
      <c r="W60" s="8"/>
      <c r="X60" s="8"/>
      <c r="Y60" s="8"/>
      <c r="Z60" s="8"/>
    </row>
    <row r="61" spans="1:26" ht="12" customHeight="1">
      <c r="A61" s="156"/>
      <c r="B61" s="54">
        <f>K15</f>
      </c>
      <c r="C61" s="53" t="s">
        <v>111</v>
      </c>
      <c r="D61" s="54">
        <f>K14</f>
      </c>
      <c r="E61" s="10"/>
      <c r="F61" s="12" t="s">
        <v>111</v>
      </c>
      <c r="G61" s="10"/>
      <c r="H61" s="128"/>
      <c r="I61" s="54">
        <f t="shared" si="8"/>
      </c>
      <c r="J61" s="90" t="str">
        <f t="shared" si="9"/>
        <v>XX</v>
      </c>
      <c r="K61" s="64">
        <f t="shared" si="10"/>
      </c>
      <c r="L61" s="8"/>
      <c r="M61" s="29" t="e">
        <f>VLOOKUP(I61,[0]!claf,2,FALSE)</f>
        <v>#N/A</v>
      </c>
      <c r="N61" s="29" t="e">
        <f>VLOOKUP(I61,[0]!claf,3,FALSE)</f>
        <v>#N/A</v>
      </c>
      <c r="O61" s="29" t="e">
        <f>VLOOKUP(K61,[0]!claf,2,FALSE)</f>
        <v>#N/A</v>
      </c>
      <c r="P61" s="29" t="e">
        <f>VLOOKUP(K61,[0]!claf,3,FALSE)</f>
        <v>#N/A</v>
      </c>
      <c r="Q61" s="29" t="b">
        <f t="shared" si="11"/>
        <v>1</v>
      </c>
      <c r="V61" s="8"/>
      <c r="W61" s="8"/>
      <c r="X61" s="8"/>
      <c r="Y61" s="8"/>
      <c r="Z61" s="8"/>
    </row>
    <row r="62" spans="1:26" ht="12" customHeight="1">
      <c r="A62" s="156"/>
      <c r="B62" s="54">
        <f>K17</f>
      </c>
      <c r="C62" s="53" t="s">
        <v>111</v>
      </c>
      <c r="D62" s="54">
        <f>K16</f>
      </c>
      <c r="E62" s="10"/>
      <c r="F62" s="12" t="s">
        <v>111</v>
      </c>
      <c r="G62" s="10"/>
      <c r="H62" s="128"/>
      <c r="I62" s="54">
        <f t="shared" si="8"/>
      </c>
      <c r="J62" s="90" t="str">
        <f t="shared" si="9"/>
        <v>XX</v>
      </c>
      <c r="K62" s="64">
        <f t="shared" si="10"/>
      </c>
      <c r="L62" s="8"/>
      <c r="M62" s="29" t="e">
        <f>VLOOKUP(I62,[0]!claf,2,FALSE)</f>
        <v>#N/A</v>
      </c>
      <c r="N62" s="29" t="e">
        <f>VLOOKUP(I62,[0]!claf,3,FALSE)</f>
        <v>#N/A</v>
      </c>
      <c r="O62" s="29" t="e">
        <f>VLOOKUP(K62,[0]!claf,2,FALSE)</f>
        <v>#N/A</v>
      </c>
      <c r="P62" s="29" t="e">
        <f>VLOOKUP(K62,[0]!claf,3,FALSE)</f>
        <v>#N/A</v>
      </c>
      <c r="Q62" s="29" t="b">
        <f t="shared" si="11"/>
        <v>1</v>
      </c>
      <c r="V62" s="8"/>
      <c r="W62" s="8"/>
      <c r="X62" s="8"/>
      <c r="Y62" s="8"/>
      <c r="Z62" s="8"/>
    </row>
    <row r="63" spans="1:26" ht="12" customHeight="1">
      <c r="A63" s="156"/>
      <c r="B63" s="54">
        <f>K19</f>
      </c>
      <c r="C63" s="53" t="s">
        <v>111</v>
      </c>
      <c r="D63" s="54">
        <f>K18</f>
      </c>
      <c r="E63" s="10"/>
      <c r="F63" s="12" t="s">
        <v>111</v>
      </c>
      <c r="G63" s="10"/>
      <c r="H63" s="128"/>
      <c r="I63" s="54">
        <f t="shared" si="8"/>
      </c>
      <c r="J63" s="90" t="str">
        <f t="shared" si="9"/>
        <v>XX</v>
      </c>
      <c r="K63" s="64">
        <f t="shared" si="10"/>
      </c>
      <c r="L63" s="8"/>
      <c r="M63" s="29" t="e">
        <f>VLOOKUP(I63,[0]!claf,2,FALSE)</f>
        <v>#N/A</v>
      </c>
      <c r="N63" s="29" t="e">
        <f>VLOOKUP(I63,[0]!claf,3,FALSE)</f>
        <v>#N/A</v>
      </c>
      <c r="O63" s="29" t="e">
        <f>VLOOKUP(K63,[0]!claf,2,FALSE)</f>
        <v>#N/A</v>
      </c>
      <c r="P63" s="29" t="e">
        <f>VLOOKUP(K63,[0]!claf,3,FALSE)</f>
        <v>#N/A</v>
      </c>
      <c r="Q63" s="29" t="b">
        <f t="shared" si="11"/>
        <v>1</v>
      </c>
      <c r="V63" s="8"/>
      <c r="W63" s="8"/>
      <c r="X63" s="8"/>
      <c r="Y63" s="8"/>
      <c r="Z63" s="8"/>
    </row>
    <row r="64" spans="1:26" ht="12" customHeight="1">
      <c r="A64" s="156"/>
      <c r="B64" s="54">
        <f>K20</f>
      </c>
      <c r="C64" s="53" t="s">
        <v>111</v>
      </c>
      <c r="D64" s="54">
        <f>K21</f>
      </c>
      <c r="E64" s="10"/>
      <c r="F64" s="12" t="s">
        <v>111</v>
      </c>
      <c r="G64" s="10"/>
      <c r="H64" s="128"/>
      <c r="I64" s="54">
        <f t="shared" si="8"/>
      </c>
      <c r="J64" s="90" t="str">
        <f t="shared" si="9"/>
        <v>XX</v>
      </c>
      <c r="K64" s="64">
        <f t="shared" si="10"/>
      </c>
      <c r="L64" s="8"/>
      <c r="M64" s="29" t="e">
        <f>VLOOKUP(I64,[0]!claf,2,FALSE)</f>
        <v>#N/A</v>
      </c>
      <c r="N64" s="29" t="e">
        <f>VLOOKUP(I64,[0]!claf,3,FALSE)</f>
        <v>#N/A</v>
      </c>
      <c r="O64" s="29" t="e">
        <f>VLOOKUP(K64,[0]!claf,2,FALSE)</f>
        <v>#N/A</v>
      </c>
      <c r="P64" s="29" t="e">
        <f>VLOOKUP(K64,[0]!claf,3,FALSE)</f>
        <v>#N/A</v>
      </c>
      <c r="Q64" s="29" t="b">
        <f t="shared" si="11"/>
        <v>1</v>
      </c>
      <c r="V64" s="8"/>
      <c r="W64" s="8"/>
      <c r="X64" s="8"/>
      <c r="Y64" s="8"/>
      <c r="Z64" s="8"/>
    </row>
    <row r="65" spans="1:26" ht="12" customHeight="1">
      <c r="A65" s="156"/>
      <c r="B65" s="54">
        <f>K22</f>
      </c>
      <c r="C65" s="53" t="s">
        <v>111</v>
      </c>
      <c r="D65" s="54">
        <f>K23</f>
      </c>
      <c r="E65" s="10"/>
      <c r="F65" s="12" t="s">
        <v>111</v>
      </c>
      <c r="G65" s="10"/>
      <c r="H65" s="128"/>
      <c r="I65" s="54">
        <f t="shared" si="8"/>
      </c>
      <c r="J65" s="90" t="str">
        <f t="shared" si="9"/>
        <v>XX</v>
      </c>
      <c r="K65" s="64">
        <f t="shared" si="10"/>
      </c>
      <c r="L65" s="8"/>
      <c r="M65" s="29" t="e">
        <f>VLOOKUP(I65,[0]!claf,2,FALSE)</f>
        <v>#N/A</v>
      </c>
      <c r="N65" s="29" t="e">
        <f>VLOOKUP(I65,[0]!claf,3,FALSE)</f>
        <v>#N/A</v>
      </c>
      <c r="O65" s="29" t="e">
        <f>VLOOKUP(K65,[0]!claf,2,FALSE)</f>
        <v>#N/A</v>
      </c>
      <c r="P65" s="29" t="e">
        <f>VLOOKUP(K65,[0]!claf,3,FALSE)</f>
        <v>#N/A</v>
      </c>
      <c r="Q65" s="29" t="b">
        <f t="shared" si="11"/>
        <v>1</v>
      </c>
      <c r="V65" s="8"/>
      <c r="W65" s="8"/>
      <c r="X65" s="8"/>
      <c r="Y65" s="8"/>
      <c r="Z65" s="8"/>
    </row>
    <row r="66" spans="1:26" ht="12" customHeight="1">
      <c r="A66" s="156"/>
      <c r="B66" s="54">
        <f>K24</f>
      </c>
      <c r="C66" s="53" t="s">
        <v>111</v>
      </c>
      <c r="D66" s="54">
        <f>K25</f>
      </c>
      <c r="E66" s="10"/>
      <c r="F66" s="12" t="s">
        <v>111</v>
      </c>
      <c r="G66" s="10"/>
      <c r="H66" s="128"/>
      <c r="I66" s="54">
        <f t="shared" si="8"/>
      </c>
      <c r="J66" s="90" t="str">
        <f t="shared" si="9"/>
        <v>XX</v>
      </c>
      <c r="K66" s="64">
        <f t="shared" si="10"/>
      </c>
      <c r="L66" s="8"/>
      <c r="M66" s="29" t="e">
        <f>VLOOKUP(I66,[0]!claf,2,FALSE)</f>
        <v>#N/A</v>
      </c>
      <c r="N66" s="29" t="e">
        <f>VLOOKUP(I66,[0]!claf,3,FALSE)</f>
        <v>#N/A</v>
      </c>
      <c r="O66" s="29" t="e">
        <f>VLOOKUP(K66,[0]!claf,2,FALSE)</f>
        <v>#N/A</v>
      </c>
      <c r="P66" s="29" t="e">
        <f>VLOOKUP(K66,[0]!claf,3,FALSE)</f>
        <v>#N/A</v>
      </c>
      <c r="Q66" s="29" t="b">
        <f t="shared" si="11"/>
        <v>1</v>
      </c>
      <c r="V66" s="8"/>
      <c r="W66" s="8"/>
      <c r="X66" s="8"/>
      <c r="Y66" s="8"/>
      <c r="Z66" s="8"/>
    </row>
    <row r="67" spans="1:26" ht="12" customHeight="1">
      <c r="A67" s="156"/>
      <c r="B67" s="54">
        <f>K26</f>
      </c>
      <c r="C67" s="53" t="s">
        <v>111</v>
      </c>
      <c r="D67" s="54">
        <f>K27</f>
      </c>
      <c r="E67" s="10"/>
      <c r="F67" s="12" t="s">
        <v>111</v>
      </c>
      <c r="G67" s="10"/>
      <c r="H67" s="128"/>
      <c r="I67" s="54">
        <f t="shared" si="8"/>
      </c>
      <c r="J67" s="90" t="str">
        <f t="shared" si="9"/>
        <v>XX</v>
      </c>
      <c r="K67" s="64">
        <f t="shared" si="10"/>
      </c>
      <c r="L67" s="8"/>
      <c r="M67" s="29" t="e">
        <f>VLOOKUP(I67,[0]!claf,2,FALSE)</f>
        <v>#N/A</v>
      </c>
      <c r="N67" s="29" t="e">
        <f>VLOOKUP(I67,[0]!claf,3,FALSE)</f>
        <v>#N/A</v>
      </c>
      <c r="O67" s="29" t="e">
        <f>VLOOKUP(K67,[0]!claf,2,FALSE)</f>
        <v>#N/A</v>
      </c>
      <c r="P67" s="29" t="e">
        <f>VLOOKUP(K67,[0]!claf,3,FALSE)</f>
        <v>#N/A</v>
      </c>
      <c r="Q67" s="29" t="b">
        <f t="shared" si="11"/>
        <v>1</v>
      </c>
      <c r="V67" s="8"/>
      <c r="W67" s="8"/>
      <c r="X67" s="8"/>
      <c r="Y67" s="8"/>
      <c r="Z67" s="8"/>
    </row>
    <row r="68" spans="1:26" ht="12" customHeight="1">
      <c r="A68" s="156"/>
      <c r="B68" s="54">
        <f>K28</f>
      </c>
      <c r="C68" s="53" t="s">
        <v>111</v>
      </c>
      <c r="D68" s="54">
        <f>K29</f>
      </c>
      <c r="E68" s="10"/>
      <c r="F68" s="12" t="s">
        <v>111</v>
      </c>
      <c r="G68" s="10"/>
      <c r="H68" s="128"/>
      <c r="I68" s="54">
        <f t="shared" si="8"/>
      </c>
      <c r="J68" s="90" t="str">
        <f t="shared" si="9"/>
        <v>XX</v>
      </c>
      <c r="K68" s="64">
        <f t="shared" si="10"/>
      </c>
      <c r="L68" s="8"/>
      <c r="M68" s="29" t="e">
        <f>VLOOKUP(I68,[0]!claf,2,FALSE)</f>
        <v>#N/A</v>
      </c>
      <c r="N68" s="29" t="e">
        <f>VLOOKUP(I68,[0]!claf,3,FALSE)</f>
        <v>#N/A</v>
      </c>
      <c r="O68" s="29" t="e">
        <f>VLOOKUP(K68,[0]!claf,2,FALSE)</f>
        <v>#N/A</v>
      </c>
      <c r="P68" s="29" t="e">
        <f>VLOOKUP(K68,[0]!claf,3,FALSE)</f>
        <v>#N/A</v>
      </c>
      <c r="Q68" s="29" t="b">
        <f t="shared" si="11"/>
        <v>1</v>
      </c>
      <c r="V68" s="8"/>
      <c r="W68" s="8"/>
      <c r="X68" s="8"/>
      <c r="Y68" s="8"/>
      <c r="Z68" s="8"/>
    </row>
    <row r="69" spans="1:26" ht="12" customHeight="1">
      <c r="A69" s="156"/>
      <c r="B69" s="54">
        <f>K30</f>
      </c>
      <c r="C69" s="53" t="s">
        <v>111</v>
      </c>
      <c r="D69" s="54">
        <f>K31</f>
      </c>
      <c r="E69" s="10"/>
      <c r="F69" s="12" t="s">
        <v>111</v>
      </c>
      <c r="G69" s="10"/>
      <c r="H69" s="128"/>
      <c r="I69" s="54">
        <f t="shared" si="8"/>
      </c>
      <c r="J69" s="90" t="str">
        <f t="shared" si="9"/>
        <v>XX</v>
      </c>
      <c r="K69" s="64">
        <f t="shared" si="10"/>
      </c>
      <c r="L69" s="8"/>
      <c r="M69" s="29" t="e">
        <f>VLOOKUP(I69,[0]!claf,2,FALSE)</f>
        <v>#N/A</v>
      </c>
      <c r="N69" s="29" t="e">
        <f>VLOOKUP(I69,[0]!claf,3,FALSE)</f>
        <v>#N/A</v>
      </c>
      <c r="O69" s="29" t="e">
        <f>VLOOKUP(K69,[0]!claf,2,FALSE)</f>
        <v>#N/A</v>
      </c>
      <c r="P69" s="29" t="e">
        <f>VLOOKUP(K69,[0]!claf,3,FALSE)</f>
        <v>#N/A</v>
      </c>
      <c r="Q69" s="29" t="b">
        <f t="shared" si="11"/>
        <v>1</v>
      </c>
      <c r="V69" s="8"/>
      <c r="W69" s="8"/>
      <c r="X69" s="8"/>
      <c r="Y69" s="8"/>
      <c r="Z69" s="8"/>
    </row>
    <row r="70" spans="1:26" ht="12" customHeight="1">
      <c r="A70" s="156"/>
      <c r="B70" s="54">
        <f>K32</f>
      </c>
      <c r="C70" s="53" t="s">
        <v>111</v>
      </c>
      <c r="D70" s="54">
        <f>K33</f>
      </c>
      <c r="E70" s="10"/>
      <c r="F70" s="12" t="s">
        <v>111</v>
      </c>
      <c r="G70" s="10"/>
      <c r="H70" s="128"/>
      <c r="I70" s="54">
        <f t="shared" si="8"/>
      </c>
      <c r="J70" s="90" t="str">
        <f t="shared" si="9"/>
        <v>XX</v>
      </c>
      <c r="K70" s="64">
        <f t="shared" si="10"/>
      </c>
      <c r="L70" s="8"/>
      <c r="M70" s="29" t="e">
        <f>VLOOKUP(I70,[0]!claf,2,FALSE)</f>
        <v>#N/A</v>
      </c>
      <c r="N70" s="29" t="e">
        <f>VLOOKUP(I70,[0]!claf,3,FALSE)</f>
        <v>#N/A</v>
      </c>
      <c r="O70" s="29" t="e">
        <f>VLOOKUP(K70,[0]!claf,2,FALSE)</f>
        <v>#N/A</v>
      </c>
      <c r="P70" s="29" t="e">
        <f>VLOOKUP(K70,[0]!claf,3,FALSE)</f>
        <v>#N/A</v>
      </c>
      <c r="Q70" s="29" t="b">
        <f t="shared" si="11"/>
        <v>1</v>
      </c>
      <c r="V70" s="8"/>
      <c r="W70" s="8"/>
      <c r="X70" s="8"/>
      <c r="Y70" s="8"/>
      <c r="Z70" s="8"/>
    </row>
    <row r="71" spans="1:26" ht="12" customHeight="1">
      <c r="A71" s="156"/>
      <c r="B71" s="54">
        <f>K34</f>
      </c>
      <c r="C71" s="53" t="s">
        <v>111</v>
      </c>
      <c r="D71" s="54">
        <f>K35</f>
      </c>
      <c r="E71" s="10"/>
      <c r="F71" s="12" t="s">
        <v>111</v>
      </c>
      <c r="G71" s="10"/>
      <c r="H71" s="128"/>
      <c r="I71" s="54">
        <f t="shared" si="8"/>
      </c>
      <c r="J71" s="90" t="str">
        <f t="shared" si="9"/>
        <v>XX</v>
      </c>
      <c r="K71" s="64">
        <f t="shared" si="10"/>
      </c>
      <c r="L71" s="8"/>
      <c r="M71" s="29" t="e">
        <f>VLOOKUP(I71,[0]!claf,2,FALSE)</f>
        <v>#N/A</v>
      </c>
      <c r="N71" s="29" t="e">
        <f>VLOOKUP(I71,[0]!claf,3,FALSE)</f>
        <v>#N/A</v>
      </c>
      <c r="O71" s="29" t="e">
        <f>VLOOKUP(K71,[0]!claf,2,FALSE)</f>
        <v>#N/A</v>
      </c>
      <c r="P71" s="29" t="e">
        <f>VLOOKUP(K71,[0]!claf,3,FALSE)</f>
        <v>#N/A</v>
      </c>
      <c r="Q71" s="29" t="b">
        <f t="shared" si="11"/>
        <v>1</v>
      </c>
      <c r="V71" s="8"/>
      <c r="W71" s="8"/>
      <c r="X71" s="8"/>
      <c r="Y71" s="8"/>
      <c r="Z71" s="8"/>
    </row>
    <row r="72" spans="1:26" ht="12" customHeight="1" thickBot="1">
      <c r="A72" s="156"/>
      <c r="B72" s="54"/>
      <c r="C72" s="54"/>
      <c r="D72" s="54"/>
      <c r="E72" s="10"/>
      <c r="F72" s="12"/>
      <c r="G72" s="10"/>
      <c r="H72" s="128"/>
      <c r="I72" s="54"/>
      <c r="J72" s="90"/>
      <c r="K72" s="64"/>
      <c r="L72" s="8"/>
      <c r="V72" s="8"/>
      <c r="W72" s="8"/>
      <c r="X72" s="8"/>
      <c r="Y72" s="8"/>
      <c r="Z72" s="8"/>
    </row>
    <row r="73" spans="1:26" ht="12" customHeight="1">
      <c r="A73" s="170"/>
      <c r="B73" s="159" t="s">
        <v>114</v>
      </c>
      <c r="C73" s="52"/>
      <c r="D73" s="52"/>
      <c r="E73" s="10"/>
      <c r="F73" s="13"/>
      <c r="G73" s="10"/>
      <c r="H73" s="131"/>
      <c r="I73" s="52"/>
      <c r="J73" s="89"/>
      <c r="K73" s="63"/>
      <c r="L73" s="8"/>
      <c r="V73" s="8"/>
      <c r="W73" s="8"/>
      <c r="X73" s="8"/>
      <c r="Y73" s="8"/>
      <c r="Z73" s="8"/>
    </row>
    <row r="74" spans="1:26" ht="12" customHeight="1">
      <c r="A74" s="156"/>
      <c r="B74" s="54" t="str">
        <f>I38</f>
        <v>QUILLET Pascale 2C121</v>
      </c>
      <c r="C74" s="53" t="s">
        <v>111</v>
      </c>
      <c r="D74" s="54" t="str">
        <f>I39</f>
        <v>  </v>
      </c>
      <c r="E74" s="10"/>
      <c r="F74" s="14" t="s">
        <v>111</v>
      </c>
      <c r="G74" s="10"/>
      <c r="H74" s="128"/>
      <c r="I74" s="54" t="str">
        <f aca="true" t="shared" si="12" ref="I74:I81">IF(TRIM(D74)="",B74,IF(TRIM(B74)="",D74,IF(AND(E74=0,G74=0),REPT("_",15),IF(E74=G74,REPT("? ",5),IF(N(E74)&gt;N(G74),B74,D74)))))</f>
        <v>QUILLET Pascale 2C121</v>
      </c>
      <c r="J74" s="90" t="str">
        <f aca="true" t="shared" si="13" ref="J74:J81">IF(AND(E74=0,G74=0),REPT("X",2),IF(E74=G74,REPT("X",2),IF(E74&gt;G74,"","")))</f>
        <v>XX</v>
      </c>
      <c r="K74" s="64">
        <f aca="true" t="shared" si="14" ref="K74:K81">IF(TRIM(D74)="","",IF(TRIM(B74)="","",IF(AND(E74=0,G74=0),REPT("_",15),IF(E74=G74,REPT("? ",5),IF(N(E74)&gt;N(G74),D74,B74)))))</f>
      </c>
      <c r="L74" s="8"/>
      <c r="M74" s="29">
        <f>VLOOKUP(I74,[0]!claf,2,FALSE)</f>
        <v>121</v>
      </c>
      <c r="N74" s="29">
        <f>VLOOKUP(I74,[0]!claf,3,FALSE)</f>
        <v>5</v>
      </c>
      <c r="O74" s="29" t="e">
        <f>VLOOKUP(K74,[0]!claf,2,FALSE)</f>
        <v>#N/A</v>
      </c>
      <c r="P74" s="29" t="e">
        <f>VLOOKUP(K74,[0]!claf,3,FALSE)</f>
        <v>#N/A</v>
      </c>
      <c r="Q74" s="29" t="b">
        <f aca="true" t="shared" si="15" ref="Q74:Q81">IF(OR(T(E74)="f",T(G74)="f"),TRUE,(ISERROR(P74)))</f>
        <v>1</v>
      </c>
      <c r="V74" s="8"/>
      <c r="W74" s="8"/>
      <c r="X74" s="8"/>
      <c r="Y74" s="8"/>
      <c r="Z74" s="8"/>
    </row>
    <row r="75" spans="1:26" ht="12" customHeight="1">
      <c r="A75" s="156"/>
      <c r="B75" s="54" t="str">
        <f>I40</f>
        <v>  </v>
      </c>
      <c r="C75" s="53" t="s">
        <v>111</v>
      </c>
      <c r="D75" s="54" t="str">
        <f>I41</f>
        <v>  </v>
      </c>
      <c r="E75" s="10"/>
      <c r="F75" s="14" t="s">
        <v>111</v>
      </c>
      <c r="G75" s="10"/>
      <c r="H75" s="128"/>
      <c r="I75" s="54" t="str">
        <f t="shared" si="12"/>
        <v>  </v>
      </c>
      <c r="J75" s="90" t="str">
        <f t="shared" si="13"/>
        <v>XX</v>
      </c>
      <c r="K75" s="64">
        <f t="shared" si="14"/>
      </c>
      <c r="L75" s="8"/>
      <c r="M75" s="29">
        <f>VLOOKUP(I75,[0]!claf,2,FALSE)</f>
        <v>0</v>
      </c>
      <c r="N75" s="29" t="e">
        <f>VLOOKUP(I75,[0]!claf,3,FALSE)</f>
        <v>#N/A</v>
      </c>
      <c r="O75" s="29" t="e">
        <f>VLOOKUP(K75,[0]!claf,2,FALSE)</f>
        <v>#N/A</v>
      </c>
      <c r="P75" s="29" t="e">
        <f>VLOOKUP(K75,[0]!claf,3,FALSE)</f>
        <v>#N/A</v>
      </c>
      <c r="Q75" s="29" t="b">
        <f t="shared" si="15"/>
        <v>1</v>
      </c>
      <c r="V75" s="8"/>
      <c r="W75" s="8"/>
      <c r="X75" s="8"/>
      <c r="Y75" s="8"/>
      <c r="Z75" s="8"/>
    </row>
    <row r="76" spans="1:26" ht="12" customHeight="1">
      <c r="A76" s="156"/>
      <c r="B76" s="54" t="str">
        <f>I42</f>
        <v>DURANTON  Christine 4C1044</v>
      </c>
      <c r="C76" s="53" t="s">
        <v>111</v>
      </c>
      <c r="D76" s="54" t="str">
        <f>I43</f>
        <v>  </v>
      </c>
      <c r="E76" s="10"/>
      <c r="F76" s="14" t="s">
        <v>111</v>
      </c>
      <c r="G76" s="10"/>
      <c r="H76" s="128"/>
      <c r="I76" s="54" t="str">
        <f t="shared" si="12"/>
        <v>DURANTON  Christine 4C1044</v>
      </c>
      <c r="J76" s="90" t="str">
        <f t="shared" si="13"/>
        <v>XX</v>
      </c>
      <c r="K76" s="64">
        <f t="shared" si="14"/>
      </c>
      <c r="L76" s="8"/>
      <c r="M76" s="29">
        <f>VLOOKUP(I76,[0]!claf,2,FALSE)</f>
        <v>1044</v>
      </c>
      <c r="N76" s="29">
        <f>VLOOKUP(I76,[0]!claf,3,FALSE)</f>
        <v>13</v>
      </c>
      <c r="O76" s="29" t="e">
        <f>VLOOKUP(K76,[0]!claf,2,FALSE)</f>
        <v>#N/A</v>
      </c>
      <c r="P76" s="29" t="e">
        <f>VLOOKUP(K76,[0]!claf,3,FALSE)</f>
        <v>#N/A</v>
      </c>
      <c r="Q76" s="29" t="b">
        <f t="shared" si="15"/>
        <v>1</v>
      </c>
      <c r="V76" s="8"/>
      <c r="W76" s="8"/>
      <c r="X76" s="8"/>
      <c r="Y76" s="8"/>
      <c r="Z76" s="8"/>
    </row>
    <row r="77" spans="1:26" ht="12" customHeight="1">
      <c r="A77" s="156"/>
      <c r="B77" s="54" t="str">
        <f>I44</f>
        <v>QUERNEC  Stéphanie 4D1333</v>
      </c>
      <c r="C77" s="53" t="s">
        <v>111</v>
      </c>
      <c r="D77" s="54" t="str">
        <f>I45</f>
        <v>  </v>
      </c>
      <c r="E77" s="10"/>
      <c r="F77" s="14" t="s">
        <v>111</v>
      </c>
      <c r="G77" s="10"/>
      <c r="H77" s="128"/>
      <c r="I77" s="54" t="str">
        <f t="shared" si="12"/>
        <v>QUERNEC  Stéphanie 4D1333</v>
      </c>
      <c r="J77" s="90" t="str">
        <f t="shared" si="13"/>
        <v>XX</v>
      </c>
      <c r="K77" s="64">
        <f t="shared" si="14"/>
      </c>
      <c r="L77" s="8"/>
      <c r="M77" s="29">
        <f>VLOOKUP(I77,[0]!claf,2,FALSE)</f>
        <v>1333</v>
      </c>
      <c r="N77" s="29">
        <f>VLOOKUP(I77,[0]!claf,3,FALSE)</f>
        <v>14</v>
      </c>
      <c r="O77" s="29" t="e">
        <f>VLOOKUP(K77,[0]!claf,2,FALSE)</f>
        <v>#N/A</v>
      </c>
      <c r="P77" s="29" t="e">
        <f>VLOOKUP(K77,[0]!claf,3,FALSE)</f>
        <v>#N/A</v>
      </c>
      <c r="Q77" s="29" t="b">
        <f t="shared" si="15"/>
        <v>1</v>
      </c>
      <c r="V77" s="8"/>
      <c r="W77" s="8"/>
      <c r="X77" s="8"/>
      <c r="Y77" s="8"/>
      <c r="Z77" s="8"/>
    </row>
    <row r="78" spans="1:26" ht="12" customHeight="1">
      <c r="A78" s="156"/>
      <c r="B78" s="54" t="str">
        <f>I47</f>
        <v>PIRQUIN Christelle NC1500</v>
      </c>
      <c r="C78" s="53" t="s">
        <v>111</v>
      </c>
      <c r="D78" s="54" t="str">
        <f>I46</f>
        <v>  </v>
      </c>
      <c r="E78" s="10"/>
      <c r="F78" s="14" t="s">
        <v>111</v>
      </c>
      <c r="G78" s="10"/>
      <c r="H78" s="128"/>
      <c r="I78" s="54" t="str">
        <f t="shared" si="12"/>
        <v>PIRQUIN Christelle NC1500</v>
      </c>
      <c r="J78" s="90" t="str">
        <f t="shared" si="13"/>
        <v>XX</v>
      </c>
      <c r="K78" s="64">
        <f t="shared" si="14"/>
      </c>
      <c r="L78" s="8"/>
      <c r="M78" s="29">
        <f>VLOOKUP(I78,[0]!claf,2,FALSE)</f>
        <v>1500</v>
      </c>
      <c r="N78" s="29">
        <f>VLOOKUP(I78,[0]!claf,3,FALSE)</f>
        <v>15</v>
      </c>
      <c r="O78" s="29" t="e">
        <f>VLOOKUP(K78,[0]!claf,2,FALSE)</f>
        <v>#N/A</v>
      </c>
      <c r="P78" s="29" t="e">
        <f>VLOOKUP(K78,[0]!claf,3,FALSE)</f>
        <v>#N/A</v>
      </c>
      <c r="Q78" s="29" t="b">
        <f t="shared" si="15"/>
        <v>1</v>
      </c>
      <c r="V78" s="8"/>
      <c r="W78" s="8"/>
      <c r="X78" s="8"/>
      <c r="Y78" s="8"/>
      <c r="Z78" s="8"/>
    </row>
    <row r="79" spans="1:26" ht="12" customHeight="1">
      <c r="A79" s="156"/>
      <c r="B79" s="54" t="str">
        <f>I49</f>
        <v>LECUE  Sandrine 3D487</v>
      </c>
      <c r="C79" s="53" t="s">
        <v>111</v>
      </c>
      <c r="D79" s="54" t="str">
        <f>I48</f>
        <v>  </v>
      </c>
      <c r="E79" s="10"/>
      <c r="F79" s="14" t="s">
        <v>111</v>
      </c>
      <c r="G79" s="10"/>
      <c r="H79" s="128"/>
      <c r="I79" s="54" t="str">
        <f t="shared" si="12"/>
        <v>LECUE  Sandrine 3D487</v>
      </c>
      <c r="J79" s="90" t="str">
        <f t="shared" si="13"/>
        <v>XX</v>
      </c>
      <c r="K79" s="64">
        <f t="shared" si="14"/>
      </c>
      <c r="L79" s="8"/>
      <c r="M79" s="29">
        <f>VLOOKUP(I79,[0]!claf,2,FALSE)</f>
        <v>487</v>
      </c>
      <c r="N79" s="29">
        <f>VLOOKUP(I79,[0]!claf,3,FALSE)</f>
        <v>10</v>
      </c>
      <c r="O79" s="29" t="e">
        <f>VLOOKUP(K79,[0]!claf,2,FALSE)</f>
        <v>#N/A</v>
      </c>
      <c r="P79" s="29" t="e">
        <f>VLOOKUP(K79,[0]!claf,3,FALSE)</f>
        <v>#N/A</v>
      </c>
      <c r="Q79" s="29" t="b">
        <f t="shared" si="15"/>
        <v>1</v>
      </c>
      <c r="V79" s="8"/>
      <c r="W79" s="8"/>
      <c r="X79" s="8"/>
      <c r="Y79" s="8"/>
      <c r="Z79" s="8"/>
    </row>
    <row r="80" spans="1:26" ht="12" customHeight="1">
      <c r="A80" s="156"/>
      <c r="B80" s="54" t="str">
        <f>I51</f>
        <v>  </v>
      </c>
      <c r="C80" s="53" t="s">
        <v>111</v>
      </c>
      <c r="D80" s="54" t="str">
        <f>I50</f>
        <v>  </v>
      </c>
      <c r="E80" s="10"/>
      <c r="F80" s="14" t="s">
        <v>111</v>
      </c>
      <c r="G80" s="10"/>
      <c r="H80" s="128"/>
      <c r="I80" s="54" t="str">
        <f t="shared" si="12"/>
        <v>  </v>
      </c>
      <c r="J80" s="90" t="str">
        <f t="shared" si="13"/>
        <v>XX</v>
      </c>
      <c r="K80" s="64">
        <f t="shared" si="14"/>
      </c>
      <c r="L80" s="8"/>
      <c r="M80" s="29">
        <f>VLOOKUP(I80,[0]!claf,2,FALSE)</f>
        <v>0</v>
      </c>
      <c r="N80" s="29" t="e">
        <f>VLOOKUP(I80,[0]!claf,3,FALSE)</f>
        <v>#N/A</v>
      </c>
      <c r="O80" s="29" t="e">
        <f>VLOOKUP(K80,[0]!claf,2,FALSE)</f>
        <v>#N/A</v>
      </c>
      <c r="P80" s="29" t="e">
        <f>VLOOKUP(K80,[0]!claf,3,FALSE)</f>
        <v>#N/A</v>
      </c>
      <c r="Q80" s="29" t="b">
        <f t="shared" si="15"/>
        <v>1</v>
      </c>
      <c r="V80" s="8"/>
      <c r="W80" s="8"/>
      <c r="X80" s="8"/>
      <c r="Y80" s="8"/>
      <c r="Z80" s="8"/>
    </row>
    <row r="81" spans="1:26" ht="12" customHeight="1">
      <c r="A81" s="156"/>
      <c r="B81" s="54" t="str">
        <f>I53</f>
        <v>DANIEL Véronique 3B298</v>
      </c>
      <c r="C81" s="53" t="s">
        <v>111</v>
      </c>
      <c r="D81" s="54" t="str">
        <f>I52</f>
        <v>  </v>
      </c>
      <c r="E81" s="10"/>
      <c r="F81" s="14" t="s">
        <v>111</v>
      </c>
      <c r="G81" s="10"/>
      <c r="H81" s="128"/>
      <c r="I81" s="54" t="str">
        <f t="shared" si="12"/>
        <v>DANIEL Véronique 3B298</v>
      </c>
      <c r="J81" s="90" t="str">
        <f t="shared" si="13"/>
        <v>XX</v>
      </c>
      <c r="K81" s="64">
        <f t="shared" si="14"/>
      </c>
      <c r="L81" s="8"/>
      <c r="M81" s="29">
        <f>VLOOKUP(I81,[0]!claf,2,FALSE)</f>
        <v>298</v>
      </c>
      <c r="N81" s="29">
        <f>VLOOKUP(I81,[0]!claf,3,FALSE)</f>
        <v>8</v>
      </c>
      <c r="O81" s="29" t="e">
        <f>VLOOKUP(K81,[0]!claf,2,FALSE)</f>
        <v>#N/A</v>
      </c>
      <c r="P81" s="29" t="e">
        <f>VLOOKUP(K81,[0]!claf,3,FALSE)</f>
        <v>#N/A</v>
      </c>
      <c r="Q81" s="29" t="b">
        <f t="shared" si="15"/>
        <v>1</v>
      </c>
      <c r="V81" s="8"/>
      <c r="W81" s="8"/>
      <c r="X81" s="8"/>
      <c r="Y81" s="8"/>
      <c r="Z81" s="8"/>
    </row>
    <row r="82" spans="1:26" ht="12" customHeight="1">
      <c r="A82" s="156"/>
      <c r="B82" s="54"/>
      <c r="C82" s="54"/>
      <c r="D82" s="54"/>
      <c r="E82" s="10"/>
      <c r="F82" s="12"/>
      <c r="G82" s="10"/>
      <c r="H82" s="128"/>
      <c r="I82" s="54"/>
      <c r="J82" s="90"/>
      <c r="K82" s="64"/>
      <c r="L82" s="8"/>
      <c r="V82" s="8"/>
      <c r="W82" s="8"/>
      <c r="X82" s="8"/>
      <c r="Y82" s="8"/>
      <c r="Z82" s="8"/>
    </row>
    <row r="83" spans="1:26" ht="12" customHeight="1">
      <c r="A83" s="156"/>
      <c r="B83" s="155" t="s">
        <v>115</v>
      </c>
      <c r="C83" s="54"/>
      <c r="D83" s="54"/>
      <c r="E83" s="10"/>
      <c r="F83" s="12"/>
      <c r="G83" s="10"/>
      <c r="H83" s="128"/>
      <c r="I83" s="54"/>
      <c r="J83" s="90"/>
      <c r="K83" s="64"/>
      <c r="L83" s="8"/>
      <c r="V83" s="8"/>
      <c r="W83" s="8"/>
      <c r="X83" s="8"/>
      <c r="Y83" s="8"/>
      <c r="Z83" s="8"/>
    </row>
    <row r="84" spans="1:26" ht="12" customHeight="1">
      <c r="A84" s="156"/>
      <c r="B84" s="54">
        <f>K39</f>
      </c>
      <c r="C84" s="53" t="s">
        <v>111</v>
      </c>
      <c r="D84" s="54">
        <f>K38</f>
      </c>
      <c r="E84" s="10"/>
      <c r="F84" s="14" t="s">
        <v>111</v>
      </c>
      <c r="G84" s="10"/>
      <c r="H84" s="128"/>
      <c r="I84" s="54">
        <f aca="true" t="shared" si="16" ref="I84:I91">IF(TRIM(D84)="",B84,IF(TRIM(B84)="",D84,IF(AND(E84=0,G84=0),REPT("_",15),IF(E84=G84,REPT("? ",5),IF(N(E84)&gt;N(G84),B84,D84)))))</f>
      </c>
      <c r="J84" s="90" t="str">
        <f aca="true" t="shared" si="17" ref="J84:J91">IF(AND(E84=0,G84=0),REPT("X",2),IF(E84=G84,REPT("X",2),IF(E84&gt;G84,"","")))</f>
        <v>XX</v>
      </c>
      <c r="K84" s="64">
        <f aca="true" t="shared" si="18" ref="K84:K91">IF(TRIM(D84)="","",IF(TRIM(B84)="","",IF(AND(E84=0,G84=0),REPT("_",15),IF(E84=G84,REPT("? ",5),IF(N(E84)&gt;N(G84),D84,B84)))))</f>
      </c>
      <c r="L84" s="8"/>
      <c r="M84" s="29" t="e">
        <f>VLOOKUP(I84,[0]!claf,2,FALSE)</f>
        <v>#N/A</v>
      </c>
      <c r="N84" s="29" t="e">
        <f>VLOOKUP(I84,[0]!claf,3,FALSE)</f>
        <v>#N/A</v>
      </c>
      <c r="O84" s="29" t="e">
        <f>VLOOKUP(K84,[0]!claf,2,FALSE)</f>
        <v>#N/A</v>
      </c>
      <c r="P84" s="29" t="e">
        <f>VLOOKUP(K84,[0]!claf,3,FALSE)</f>
        <v>#N/A</v>
      </c>
      <c r="Q84" s="29" t="b">
        <f aca="true" t="shared" si="19" ref="Q84:Q91">IF(OR(T(E84)="f",T(G84)="f"),TRUE,(ISERROR(P84)))</f>
        <v>1</v>
      </c>
      <c r="V84" s="8"/>
      <c r="W84" s="8"/>
      <c r="X84" s="8"/>
      <c r="Y84" s="8"/>
      <c r="Z84" s="8"/>
    </row>
    <row r="85" spans="1:26" ht="12" customHeight="1">
      <c r="A85" s="156"/>
      <c r="B85" s="54">
        <f>K41</f>
      </c>
      <c r="C85" s="53" t="s">
        <v>111</v>
      </c>
      <c r="D85" s="54">
        <f>K40</f>
      </c>
      <c r="E85" s="10"/>
      <c r="F85" s="14" t="s">
        <v>111</v>
      </c>
      <c r="G85" s="10"/>
      <c r="H85" s="128"/>
      <c r="I85" s="54">
        <f t="shared" si="16"/>
      </c>
      <c r="J85" s="90" t="str">
        <f t="shared" si="17"/>
        <v>XX</v>
      </c>
      <c r="K85" s="64">
        <f t="shared" si="18"/>
      </c>
      <c r="L85" s="8"/>
      <c r="M85" s="29" t="e">
        <f>VLOOKUP(I85,[0]!claf,2,FALSE)</f>
        <v>#N/A</v>
      </c>
      <c r="N85" s="29" t="e">
        <f>VLOOKUP(I85,[0]!claf,3,FALSE)</f>
        <v>#N/A</v>
      </c>
      <c r="O85" s="29" t="e">
        <f>VLOOKUP(K85,[0]!claf,2,FALSE)</f>
        <v>#N/A</v>
      </c>
      <c r="P85" s="29" t="e">
        <f>VLOOKUP(K85,[0]!claf,3,FALSE)</f>
        <v>#N/A</v>
      </c>
      <c r="Q85" s="29" t="b">
        <f t="shared" si="19"/>
        <v>1</v>
      </c>
      <c r="V85" s="8"/>
      <c r="W85" s="8"/>
      <c r="X85" s="8"/>
      <c r="Y85" s="8"/>
      <c r="Z85" s="8"/>
    </row>
    <row r="86" spans="1:26" ht="12" customHeight="1">
      <c r="A86" s="156"/>
      <c r="B86" s="54">
        <f>K43</f>
      </c>
      <c r="C86" s="53" t="s">
        <v>111</v>
      </c>
      <c r="D86" s="54">
        <f>K42</f>
      </c>
      <c r="E86" s="10"/>
      <c r="F86" s="14" t="s">
        <v>111</v>
      </c>
      <c r="G86" s="10"/>
      <c r="H86" s="128"/>
      <c r="I86" s="54">
        <f t="shared" si="16"/>
      </c>
      <c r="J86" s="90" t="str">
        <f t="shared" si="17"/>
        <v>XX</v>
      </c>
      <c r="K86" s="64">
        <f t="shared" si="18"/>
      </c>
      <c r="L86" s="8"/>
      <c r="M86" s="29" t="e">
        <f>VLOOKUP(I86,[0]!claf,2,FALSE)</f>
        <v>#N/A</v>
      </c>
      <c r="N86" s="29" t="e">
        <f>VLOOKUP(I86,[0]!claf,3,FALSE)</f>
        <v>#N/A</v>
      </c>
      <c r="O86" s="29" t="e">
        <f>VLOOKUP(K86,[0]!claf,2,FALSE)</f>
        <v>#N/A</v>
      </c>
      <c r="P86" s="29" t="e">
        <f>VLOOKUP(K86,[0]!claf,3,FALSE)</f>
        <v>#N/A</v>
      </c>
      <c r="Q86" s="29" t="b">
        <f t="shared" si="19"/>
        <v>1</v>
      </c>
      <c r="V86" s="8"/>
      <c r="W86" s="8"/>
      <c r="X86" s="8"/>
      <c r="Y86" s="8"/>
      <c r="Z86" s="8"/>
    </row>
    <row r="87" spans="1:26" ht="12" customHeight="1">
      <c r="A87" s="156"/>
      <c r="B87" s="54">
        <f>K45</f>
      </c>
      <c r="C87" s="53" t="s">
        <v>111</v>
      </c>
      <c r="D87" s="54">
        <f>K44</f>
      </c>
      <c r="E87" s="10"/>
      <c r="F87" s="14" t="s">
        <v>111</v>
      </c>
      <c r="G87" s="10"/>
      <c r="H87" s="128"/>
      <c r="I87" s="54">
        <f t="shared" si="16"/>
      </c>
      <c r="J87" s="90" t="str">
        <f t="shared" si="17"/>
        <v>XX</v>
      </c>
      <c r="K87" s="64">
        <f t="shared" si="18"/>
      </c>
      <c r="L87" s="8"/>
      <c r="M87" s="29" t="e">
        <f>VLOOKUP(I87,[0]!claf,2,FALSE)</f>
        <v>#N/A</v>
      </c>
      <c r="N87" s="29" t="e">
        <f>VLOOKUP(I87,[0]!claf,3,FALSE)</f>
        <v>#N/A</v>
      </c>
      <c r="O87" s="29" t="e">
        <f>VLOOKUP(K87,[0]!claf,2,FALSE)</f>
        <v>#N/A</v>
      </c>
      <c r="P87" s="29" t="e">
        <f>VLOOKUP(K87,[0]!claf,3,FALSE)</f>
        <v>#N/A</v>
      </c>
      <c r="Q87" s="29" t="b">
        <f t="shared" si="19"/>
        <v>1</v>
      </c>
      <c r="V87" s="8"/>
      <c r="W87" s="8"/>
      <c r="X87" s="8"/>
      <c r="Y87" s="8"/>
      <c r="Z87" s="8"/>
    </row>
    <row r="88" spans="1:26" ht="12" customHeight="1">
      <c r="A88" s="156"/>
      <c r="B88" s="54">
        <f>K46</f>
      </c>
      <c r="C88" s="53" t="s">
        <v>111</v>
      </c>
      <c r="D88" s="54">
        <f>K47</f>
      </c>
      <c r="E88" s="10"/>
      <c r="F88" s="14" t="s">
        <v>111</v>
      </c>
      <c r="G88" s="10"/>
      <c r="H88" s="128"/>
      <c r="I88" s="54">
        <f t="shared" si="16"/>
      </c>
      <c r="J88" s="90" t="str">
        <f t="shared" si="17"/>
        <v>XX</v>
      </c>
      <c r="K88" s="64">
        <f t="shared" si="18"/>
      </c>
      <c r="L88" s="8"/>
      <c r="M88" s="29" t="e">
        <f>VLOOKUP(I88,[0]!claf,2,FALSE)</f>
        <v>#N/A</v>
      </c>
      <c r="N88" s="29" t="e">
        <f>VLOOKUP(I88,[0]!claf,3,FALSE)</f>
        <v>#N/A</v>
      </c>
      <c r="O88" s="29" t="e">
        <f>VLOOKUP(K88,[0]!claf,2,FALSE)</f>
        <v>#N/A</v>
      </c>
      <c r="P88" s="29" t="e">
        <f>VLOOKUP(K88,[0]!claf,3,FALSE)</f>
        <v>#N/A</v>
      </c>
      <c r="Q88" s="29" t="b">
        <f t="shared" si="19"/>
        <v>1</v>
      </c>
      <c r="V88" s="8"/>
      <c r="W88" s="8"/>
      <c r="X88" s="8"/>
      <c r="Y88" s="8"/>
      <c r="Z88" s="8"/>
    </row>
    <row r="89" spans="1:26" ht="12" customHeight="1">
      <c r="A89" s="156"/>
      <c r="B89" s="54">
        <f>K48</f>
      </c>
      <c r="C89" s="53" t="s">
        <v>111</v>
      </c>
      <c r="D89" s="54">
        <f>K49</f>
      </c>
      <c r="E89" s="10"/>
      <c r="F89" s="14" t="s">
        <v>111</v>
      </c>
      <c r="G89" s="10"/>
      <c r="H89" s="128"/>
      <c r="I89" s="54">
        <f t="shared" si="16"/>
      </c>
      <c r="J89" s="90" t="str">
        <f t="shared" si="17"/>
        <v>XX</v>
      </c>
      <c r="K89" s="64">
        <f t="shared" si="18"/>
      </c>
      <c r="L89" s="8"/>
      <c r="M89" s="29" t="e">
        <f>VLOOKUP(I89,[0]!claf,2,FALSE)</f>
        <v>#N/A</v>
      </c>
      <c r="N89" s="29" t="e">
        <f>VLOOKUP(I89,[0]!claf,3,FALSE)</f>
        <v>#N/A</v>
      </c>
      <c r="O89" s="29" t="e">
        <f>VLOOKUP(K89,[0]!claf,2,FALSE)</f>
        <v>#N/A</v>
      </c>
      <c r="P89" s="29" t="e">
        <f>VLOOKUP(K89,[0]!claf,3,FALSE)</f>
        <v>#N/A</v>
      </c>
      <c r="Q89" s="29" t="b">
        <f t="shared" si="19"/>
        <v>1</v>
      </c>
      <c r="V89" s="8"/>
      <c r="W89" s="8"/>
      <c r="X89" s="8"/>
      <c r="Y89" s="8"/>
      <c r="Z89" s="8"/>
    </row>
    <row r="90" spans="1:26" ht="12" customHeight="1">
      <c r="A90" s="156"/>
      <c r="B90" s="54">
        <f>K50</f>
      </c>
      <c r="C90" s="53" t="s">
        <v>111</v>
      </c>
      <c r="D90" s="54">
        <f>K51</f>
      </c>
      <c r="E90" s="10"/>
      <c r="F90" s="14" t="s">
        <v>111</v>
      </c>
      <c r="G90" s="10"/>
      <c r="H90" s="128"/>
      <c r="I90" s="54">
        <f t="shared" si="16"/>
      </c>
      <c r="J90" s="90" t="str">
        <f t="shared" si="17"/>
        <v>XX</v>
      </c>
      <c r="K90" s="64">
        <f t="shared" si="18"/>
      </c>
      <c r="L90" s="8"/>
      <c r="M90" s="29" t="e">
        <f>VLOOKUP(I90,[0]!claf,2,FALSE)</f>
        <v>#N/A</v>
      </c>
      <c r="N90" s="29" t="e">
        <f>VLOOKUP(I90,[0]!claf,3,FALSE)</f>
        <v>#N/A</v>
      </c>
      <c r="O90" s="29" t="e">
        <f>VLOOKUP(K90,[0]!claf,2,FALSE)</f>
        <v>#N/A</v>
      </c>
      <c r="P90" s="29" t="e">
        <f>VLOOKUP(K90,[0]!claf,3,FALSE)</f>
        <v>#N/A</v>
      </c>
      <c r="Q90" s="29" t="b">
        <f t="shared" si="19"/>
        <v>1</v>
      </c>
      <c r="V90" s="8"/>
      <c r="W90" s="8"/>
      <c r="X90" s="8"/>
      <c r="Y90" s="8"/>
      <c r="Z90" s="8"/>
    </row>
    <row r="91" spans="1:26" ht="12" customHeight="1">
      <c r="A91" s="156"/>
      <c r="B91" s="54">
        <f>K52</f>
      </c>
      <c r="C91" s="53" t="s">
        <v>111</v>
      </c>
      <c r="D91" s="54">
        <f>K53</f>
      </c>
      <c r="E91" s="10"/>
      <c r="F91" s="14" t="s">
        <v>111</v>
      </c>
      <c r="G91" s="10"/>
      <c r="H91" s="128"/>
      <c r="I91" s="54">
        <f t="shared" si="16"/>
      </c>
      <c r="J91" s="90" t="str">
        <f t="shared" si="17"/>
        <v>XX</v>
      </c>
      <c r="K91" s="64">
        <f t="shared" si="18"/>
      </c>
      <c r="L91" s="8"/>
      <c r="M91" s="29" t="e">
        <f>VLOOKUP(I91,[0]!claf,2,FALSE)</f>
        <v>#N/A</v>
      </c>
      <c r="N91" s="29" t="e">
        <f>VLOOKUP(I91,[0]!claf,3,FALSE)</f>
        <v>#N/A</v>
      </c>
      <c r="O91" s="29" t="e">
        <f>VLOOKUP(K91,[0]!claf,2,FALSE)</f>
        <v>#N/A</v>
      </c>
      <c r="P91" s="29" t="e">
        <f>VLOOKUP(K91,[0]!claf,3,FALSE)</f>
        <v>#N/A</v>
      </c>
      <c r="Q91" s="29" t="b">
        <f t="shared" si="19"/>
        <v>1</v>
      </c>
      <c r="V91" s="8"/>
      <c r="W91" s="8"/>
      <c r="X91" s="8"/>
      <c r="Y91" s="8"/>
      <c r="Z91" s="8"/>
    </row>
    <row r="92" spans="1:26" ht="12" customHeight="1" thickBot="1">
      <c r="A92" s="156"/>
      <c r="B92" s="54"/>
      <c r="C92" s="53"/>
      <c r="D92" s="54"/>
      <c r="E92" s="10"/>
      <c r="F92" s="14"/>
      <c r="G92" s="10"/>
      <c r="H92" s="128"/>
      <c r="I92" s="54"/>
      <c r="J92" s="90"/>
      <c r="K92" s="64"/>
      <c r="L92" s="8"/>
      <c r="V92" s="8"/>
      <c r="W92" s="8"/>
      <c r="X92" s="8"/>
      <c r="Y92" s="8"/>
      <c r="Z92" s="8"/>
    </row>
    <row r="93" spans="1:26" ht="12" customHeight="1">
      <c r="A93" s="171"/>
      <c r="B93" s="157" t="s">
        <v>116</v>
      </c>
      <c r="C93" s="52"/>
      <c r="D93" s="52"/>
      <c r="E93" s="10"/>
      <c r="F93" s="13"/>
      <c r="G93" s="10"/>
      <c r="H93" s="131"/>
      <c r="I93" s="52"/>
      <c r="J93" s="89"/>
      <c r="K93" s="63"/>
      <c r="L93" s="8"/>
      <c r="V93" s="8"/>
      <c r="W93" s="8"/>
      <c r="X93" s="8"/>
      <c r="Y93" s="8"/>
      <c r="Z93" s="8"/>
    </row>
    <row r="94" spans="1:26" ht="12" customHeight="1">
      <c r="A94" s="156"/>
      <c r="B94" s="54">
        <f>I56</f>
      </c>
      <c r="C94" s="53" t="s">
        <v>111</v>
      </c>
      <c r="D94" s="54">
        <f>I57</f>
      </c>
      <c r="E94" s="10"/>
      <c r="F94" s="14" t="s">
        <v>111</v>
      </c>
      <c r="G94" s="10"/>
      <c r="H94" s="128"/>
      <c r="I94" s="54">
        <f aca="true" t="shared" si="20" ref="I94:I101">IF(TRIM(D94)="",B94,IF(TRIM(B94)="",D94,IF(AND(E94=0,G94=0),REPT("_",15),IF(E94=G94,REPT("? ",5),IF(N(E94)&gt;N(G94),B94,D94)))))</f>
      </c>
      <c r="J94" s="90" t="str">
        <f aca="true" t="shared" si="21" ref="J94:J101">IF(AND(E94=0,G94=0),REPT("X",2),IF(E94=G94,REPT("X",2),IF(E94&gt;G94,"","")))</f>
        <v>XX</v>
      </c>
      <c r="K94" s="64">
        <f aca="true" t="shared" si="22" ref="K94:K101">IF(TRIM(D94)="","",IF(TRIM(B94)="","",IF(AND(E94=0,G94=0),REPT("_",15),IF(E94=G94,REPT("? ",5),IF(N(E94)&gt;N(G94),D94,B94)))))</f>
      </c>
      <c r="L94" s="8"/>
      <c r="M94" s="29" t="e">
        <f>VLOOKUP(I94,[0]!claf,2,FALSE)</f>
        <v>#N/A</v>
      </c>
      <c r="N94" s="29" t="e">
        <f>VLOOKUP(I94,[0]!claf,3,FALSE)</f>
        <v>#N/A</v>
      </c>
      <c r="O94" s="29" t="e">
        <f>VLOOKUP(K94,[0]!claf,2,FALSE)</f>
        <v>#N/A</v>
      </c>
      <c r="P94" s="29" t="e">
        <f>VLOOKUP(K94,[0]!claf,3,FALSE)</f>
        <v>#N/A</v>
      </c>
      <c r="Q94" s="29" t="b">
        <f aca="true" t="shared" si="23" ref="Q94:Q101">IF(OR(T(E94)="f",T(G94)="f"),TRUE,(ISERROR(P94)))</f>
        <v>1</v>
      </c>
      <c r="V94" s="8"/>
      <c r="W94" s="8"/>
      <c r="X94" s="8"/>
      <c r="Y94" s="8"/>
      <c r="Z94" s="8"/>
    </row>
    <row r="95" spans="1:26" ht="12" customHeight="1">
      <c r="A95" s="156"/>
      <c r="B95" s="54">
        <f>I58</f>
      </c>
      <c r="C95" s="53" t="s">
        <v>111</v>
      </c>
      <c r="D95" s="54">
        <f>I59</f>
      </c>
      <c r="E95" s="10"/>
      <c r="F95" s="14" t="s">
        <v>111</v>
      </c>
      <c r="G95" s="10"/>
      <c r="H95" s="128"/>
      <c r="I95" s="54">
        <f t="shared" si="20"/>
      </c>
      <c r="J95" s="90" t="str">
        <f t="shared" si="21"/>
        <v>XX</v>
      </c>
      <c r="K95" s="64">
        <f t="shared" si="22"/>
      </c>
      <c r="L95" s="8"/>
      <c r="M95" s="29" t="e">
        <f>VLOOKUP(I95,[0]!claf,2,FALSE)</f>
        <v>#N/A</v>
      </c>
      <c r="N95" s="29" t="e">
        <f>VLOOKUP(I95,[0]!claf,3,FALSE)</f>
        <v>#N/A</v>
      </c>
      <c r="O95" s="29" t="e">
        <f>VLOOKUP(K95,[0]!claf,2,FALSE)</f>
        <v>#N/A</v>
      </c>
      <c r="P95" s="29" t="e">
        <f>VLOOKUP(K95,[0]!claf,3,FALSE)</f>
        <v>#N/A</v>
      </c>
      <c r="Q95" s="29" t="b">
        <f t="shared" si="23"/>
        <v>1</v>
      </c>
      <c r="V95" s="8"/>
      <c r="W95" s="8"/>
      <c r="X95" s="8"/>
      <c r="Y95" s="8"/>
      <c r="Z95" s="8"/>
    </row>
    <row r="96" spans="1:26" ht="12" customHeight="1">
      <c r="A96" s="156"/>
      <c r="B96" s="54">
        <f>I60</f>
      </c>
      <c r="C96" s="53" t="s">
        <v>111</v>
      </c>
      <c r="D96" s="54">
        <f>I61</f>
      </c>
      <c r="E96" s="10"/>
      <c r="F96" s="14" t="s">
        <v>111</v>
      </c>
      <c r="G96" s="10"/>
      <c r="H96" s="128"/>
      <c r="I96" s="54">
        <f t="shared" si="20"/>
      </c>
      <c r="J96" s="90" t="str">
        <f t="shared" si="21"/>
        <v>XX</v>
      </c>
      <c r="K96" s="64">
        <f t="shared" si="22"/>
      </c>
      <c r="L96" s="8"/>
      <c r="M96" s="29" t="e">
        <f>VLOOKUP(I96,[0]!claf,2,FALSE)</f>
        <v>#N/A</v>
      </c>
      <c r="N96" s="29" t="e">
        <f>VLOOKUP(I96,[0]!claf,3,FALSE)</f>
        <v>#N/A</v>
      </c>
      <c r="O96" s="29" t="e">
        <f>VLOOKUP(K96,[0]!claf,2,FALSE)</f>
        <v>#N/A</v>
      </c>
      <c r="P96" s="29" t="e">
        <f>VLOOKUP(K96,[0]!claf,3,FALSE)</f>
        <v>#N/A</v>
      </c>
      <c r="Q96" s="29" t="b">
        <f t="shared" si="23"/>
        <v>1</v>
      </c>
      <c r="V96" s="8"/>
      <c r="W96" s="8"/>
      <c r="X96" s="8"/>
      <c r="Y96" s="8"/>
      <c r="Z96" s="8"/>
    </row>
    <row r="97" spans="1:26" ht="12" customHeight="1">
      <c r="A97" s="156"/>
      <c r="B97" s="54">
        <f>I62</f>
      </c>
      <c r="C97" s="53" t="s">
        <v>111</v>
      </c>
      <c r="D97" s="54">
        <f>I63</f>
      </c>
      <c r="E97" s="10"/>
      <c r="F97" s="14" t="s">
        <v>111</v>
      </c>
      <c r="G97" s="10"/>
      <c r="H97" s="128"/>
      <c r="I97" s="54">
        <f t="shared" si="20"/>
      </c>
      <c r="J97" s="90" t="str">
        <f t="shared" si="21"/>
        <v>XX</v>
      </c>
      <c r="K97" s="64">
        <f t="shared" si="22"/>
      </c>
      <c r="L97" s="8"/>
      <c r="M97" s="29" t="e">
        <f>VLOOKUP(I97,[0]!claf,2,FALSE)</f>
        <v>#N/A</v>
      </c>
      <c r="N97" s="29" t="e">
        <f>VLOOKUP(I97,[0]!claf,3,FALSE)</f>
        <v>#N/A</v>
      </c>
      <c r="O97" s="29" t="e">
        <f>VLOOKUP(K97,[0]!claf,2,FALSE)</f>
        <v>#N/A</v>
      </c>
      <c r="P97" s="29" t="e">
        <f>VLOOKUP(K97,[0]!claf,3,FALSE)</f>
        <v>#N/A</v>
      </c>
      <c r="Q97" s="29" t="b">
        <f t="shared" si="23"/>
        <v>1</v>
      </c>
      <c r="V97" s="8"/>
      <c r="W97" s="8"/>
      <c r="X97" s="8"/>
      <c r="Y97" s="8"/>
      <c r="Z97" s="8"/>
    </row>
    <row r="98" spans="1:26" ht="12" customHeight="1">
      <c r="A98" s="156"/>
      <c r="B98" s="54">
        <f>I65</f>
      </c>
      <c r="C98" s="53" t="s">
        <v>111</v>
      </c>
      <c r="D98" s="54">
        <f>I64</f>
      </c>
      <c r="E98" s="10"/>
      <c r="F98" s="14" t="s">
        <v>111</v>
      </c>
      <c r="G98" s="10"/>
      <c r="H98" s="128"/>
      <c r="I98" s="54">
        <f t="shared" si="20"/>
      </c>
      <c r="J98" s="90" t="str">
        <f t="shared" si="21"/>
        <v>XX</v>
      </c>
      <c r="K98" s="64">
        <f t="shared" si="22"/>
      </c>
      <c r="L98" s="8"/>
      <c r="M98" s="29" t="e">
        <f>VLOOKUP(I98,[0]!claf,2,FALSE)</f>
        <v>#N/A</v>
      </c>
      <c r="N98" s="29" t="e">
        <f>VLOOKUP(I98,[0]!claf,3,FALSE)</f>
        <v>#N/A</v>
      </c>
      <c r="O98" s="29" t="e">
        <f>VLOOKUP(K98,[0]!claf,2,FALSE)</f>
        <v>#N/A</v>
      </c>
      <c r="P98" s="29" t="e">
        <f>VLOOKUP(K98,[0]!claf,3,FALSE)</f>
        <v>#N/A</v>
      </c>
      <c r="Q98" s="29" t="b">
        <f t="shared" si="23"/>
        <v>1</v>
      </c>
      <c r="V98" s="8"/>
      <c r="W98" s="8"/>
      <c r="X98" s="8"/>
      <c r="Y98" s="8"/>
      <c r="Z98" s="8"/>
    </row>
    <row r="99" spans="1:26" ht="12" customHeight="1">
      <c r="A99" s="156"/>
      <c r="B99" s="54">
        <f>I67</f>
      </c>
      <c r="C99" s="53" t="s">
        <v>111</v>
      </c>
      <c r="D99" s="54">
        <f>I66</f>
      </c>
      <c r="E99" s="10"/>
      <c r="F99" s="14" t="s">
        <v>111</v>
      </c>
      <c r="G99" s="10"/>
      <c r="H99" s="128"/>
      <c r="I99" s="54">
        <f t="shared" si="20"/>
      </c>
      <c r="J99" s="90" t="str">
        <f t="shared" si="21"/>
        <v>XX</v>
      </c>
      <c r="K99" s="64">
        <f t="shared" si="22"/>
      </c>
      <c r="L99" s="8"/>
      <c r="M99" s="29" t="e">
        <f>VLOOKUP(I99,[0]!claf,2,FALSE)</f>
        <v>#N/A</v>
      </c>
      <c r="N99" s="29" t="e">
        <f>VLOOKUP(I99,[0]!claf,3,FALSE)</f>
        <v>#N/A</v>
      </c>
      <c r="O99" s="29" t="e">
        <f>VLOOKUP(K99,[0]!claf,2,FALSE)</f>
        <v>#N/A</v>
      </c>
      <c r="P99" s="29" t="e">
        <f>VLOOKUP(K99,[0]!claf,3,FALSE)</f>
        <v>#N/A</v>
      </c>
      <c r="Q99" s="29" t="b">
        <f t="shared" si="23"/>
        <v>1</v>
      </c>
      <c r="V99" s="8"/>
      <c r="W99" s="8"/>
      <c r="X99" s="8"/>
      <c r="Y99" s="8"/>
      <c r="Z99" s="8"/>
    </row>
    <row r="100" spans="1:26" ht="12" customHeight="1">
      <c r="A100" s="156"/>
      <c r="B100" s="54">
        <f>I69</f>
      </c>
      <c r="C100" s="53" t="s">
        <v>111</v>
      </c>
      <c r="D100" s="54">
        <f>I68</f>
      </c>
      <c r="E100" s="10"/>
      <c r="F100" s="14" t="s">
        <v>111</v>
      </c>
      <c r="G100" s="10"/>
      <c r="H100" s="128"/>
      <c r="I100" s="54">
        <f t="shared" si="20"/>
      </c>
      <c r="J100" s="90" t="str">
        <f t="shared" si="21"/>
        <v>XX</v>
      </c>
      <c r="K100" s="64">
        <f t="shared" si="22"/>
      </c>
      <c r="L100" s="8"/>
      <c r="M100" s="29" t="e">
        <f>VLOOKUP(I100,[0]!claf,2,FALSE)</f>
        <v>#N/A</v>
      </c>
      <c r="N100" s="29" t="e">
        <f>VLOOKUP(I100,[0]!claf,3,FALSE)</f>
        <v>#N/A</v>
      </c>
      <c r="O100" s="29" t="e">
        <f>VLOOKUP(K100,[0]!claf,2,FALSE)</f>
        <v>#N/A</v>
      </c>
      <c r="P100" s="29" t="e">
        <f>VLOOKUP(K100,[0]!claf,3,FALSE)</f>
        <v>#N/A</v>
      </c>
      <c r="Q100" s="29" t="b">
        <f t="shared" si="23"/>
        <v>1</v>
      </c>
      <c r="V100" s="8"/>
      <c r="W100" s="8"/>
      <c r="X100" s="8"/>
      <c r="Y100" s="8"/>
      <c r="Z100" s="8"/>
    </row>
    <row r="101" spans="1:26" ht="12" customHeight="1">
      <c r="A101" s="156"/>
      <c r="B101" s="54">
        <f>I71</f>
      </c>
      <c r="C101" s="53" t="s">
        <v>111</v>
      </c>
      <c r="D101" s="54">
        <f>I70</f>
      </c>
      <c r="E101" s="10"/>
      <c r="F101" s="14" t="s">
        <v>111</v>
      </c>
      <c r="G101" s="10"/>
      <c r="H101" s="128"/>
      <c r="I101" s="54">
        <f t="shared" si="20"/>
      </c>
      <c r="J101" s="90" t="str">
        <f t="shared" si="21"/>
        <v>XX</v>
      </c>
      <c r="K101" s="64">
        <f t="shared" si="22"/>
      </c>
      <c r="L101" s="8"/>
      <c r="M101" s="29" t="e">
        <f>VLOOKUP(I101,[0]!claf,2,FALSE)</f>
        <v>#N/A</v>
      </c>
      <c r="N101" s="29" t="e">
        <f>VLOOKUP(I101,[0]!claf,3,FALSE)</f>
        <v>#N/A</v>
      </c>
      <c r="O101" s="29" t="e">
        <f>VLOOKUP(K101,[0]!claf,2,FALSE)</f>
        <v>#N/A</v>
      </c>
      <c r="P101" s="29" t="e">
        <f>VLOOKUP(K101,[0]!claf,3,FALSE)</f>
        <v>#N/A</v>
      </c>
      <c r="Q101" s="29" t="b">
        <f t="shared" si="23"/>
        <v>1</v>
      </c>
      <c r="V101" s="8"/>
      <c r="W101" s="8"/>
      <c r="X101" s="8"/>
      <c r="Y101" s="8"/>
      <c r="Z101" s="8"/>
    </row>
    <row r="102" spans="1:26" ht="12" customHeight="1" thickBot="1">
      <c r="A102" s="156"/>
      <c r="B102" s="54"/>
      <c r="C102" s="53"/>
      <c r="D102" s="54"/>
      <c r="E102" s="10"/>
      <c r="F102" s="14"/>
      <c r="G102" s="10"/>
      <c r="H102" s="128"/>
      <c r="I102" s="54"/>
      <c r="J102" s="90"/>
      <c r="K102" s="64"/>
      <c r="L102" s="8"/>
      <c r="V102" s="8"/>
      <c r="W102" s="8"/>
      <c r="X102" s="8"/>
      <c r="Y102" s="8"/>
      <c r="Z102" s="8"/>
    </row>
    <row r="103" spans="1:26" ht="12" customHeight="1">
      <c r="A103" s="171"/>
      <c r="B103" s="157" t="s">
        <v>117</v>
      </c>
      <c r="C103" s="52"/>
      <c r="D103" s="52"/>
      <c r="E103" s="10"/>
      <c r="F103" s="13"/>
      <c r="G103" s="10"/>
      <c r="H103" s="131"/>
      <c r="I103" s="52"/>
      <c r="J103" s="89"/>
      <c r="K103" s="63"/>
      <c r="L103" s="8"/>
      <c r="V103" s="8"/>
      <c r="W103" s="8"/>
      <c r="X103" s="8"/>
      <c r="Y103" s="8"/>
      <c r="Z103" s="8"/>
    </row>
    <row r="104" spans="1:26" ht="12" customHeight="1">
      <c r="A104" s="156"/>
      <c r="B104" s="54">
        <f>K57</f>
      </c>
      <c r="C104" s="53" t="s">
        <v>111</v>
      </c>
      <c r="D104" s="54">
        <f>K56</f>
      </c>
      <c r="E104" s="10"/>
      <c r="F104" s="14" t="s">
        <v>111</v>
      </c>
      <c r="G104" s="10"/>
      <c r="H104" s="128"/>
      <c r="I104" s="54">
        <f aca="true" t="shared" si="24" ref="I104:I111">IF(TRIM(D104)="",B104,IF(TRIM(B104)="",D104,IF(AND(E104=0,G104=0),REPT("_",15),IF(E104=G104,REPT("? ",5),IF(N(E104)&gt;N(G104),B104,D104)))))</f>
      </c>
      <c r="J104" s="90" t="str">
        <f aca="true" t="shared" si="25" ref="J104:J111">IF(AND(E104=0,G104=0),REPT("X",2),IF(E104=G104,REPT("X",2),IF(E104&gt;G104,"","")))</f>
        <v>XX</v>
      </c>
      <c r="K104" s="64">
        <f aca="true" t="shared" si="26" ref="K104:K111">IF(TRIM(D104)="","",IF(TRIM(B104)="","",IF(AND(E104=0,G104=0),REPT("_",15),IF(E104=G104,REPT("? ",5),IF(N(E104)&gt;N(G104),D104,B104)))))</f>
      </c>
      <c r="L104" s="8"/>
      <c r="M104" s="29" t="e">
        <f>VLOOKUP(I104,[0]!claf,2,FALSE)</f>
        <v>#N/A</v>
      </c>
      <c r="N104" s="29" t="e">
        <f>VLOOKUP(I104,[0]!claf,3,FALSE)</f>
        <v>#N/A</v>
      </c>
      <c r="O104" s="29" t="e">
        <f>VLOOKUP(K104,[0]!claf,2,FALSE)</f>
        <v>#N/A</v>
      </c>
      <c r="P104" s="29" t="e">
        <f>VLOOKUP(K104,[0]!claf,3,FALSE)</f>
        <v>#N/A</v>
      </c>
      <c r="Q104" s="29" t="b">
        <f aca="true" t="shared" si="27" ref="Q104:Q111">IF(OR(T(E104)="f",T(G104)="f"),TRUE,(ISERROR(P104)))</f>
        <v>1</v>
      </c>
      <c r="V104" s="8"/>
      <c r="W104" s="8"/>
      <c r="X104" s="8"/>
      <c r="Y104" s="8"/>
      <c r="Z104" s="8"/>
    </row>
    <row r="105" spans="1:26" ht="12" customHeight="1">
      <c r="A105" s="156"/>
      <c r="B105" s="54">
        <f>K59</f>
      </c>
      <c r="C105" s="53" t="s">
        <v>111</v>
      </c>
      <c r="D105" s="54">
        <f>K58</f>
      </c>
      <c r="E105" s="10"/>
      <c r="F105" s="14" t="s">
        <v>111</v>
      </c>
      <c r="G105" s="10"/>
      <c r="H105" s="128"/>
      <c r="I105" s="54">
        <f t="shared" si="24"/>
      </c>
      <c r="J105" s="90" t="str">
        <f t="shared" si="25"/>
        <v>XX</v>
      </c>
      <c r="K105" s="64">
        <f t="shared" si="26"/>
      </c>
      <c r="L105" s="8"/>
      <c r="M105" s="29" t="e">
        <f>VLOOKUP(I105,[0]!claf,2,FALSE)</f>
        <v>#N/A</v>
      </c>
      <c r="N105" s="29" t="e">
        <f>VLOOKUP(I105,[0]!claf,3,FALSE)</f>
        <v>#N/A</v>
      </c>
      <c r="O105" s="29" t="e">
        <f>VLOOKUP(K105,[0]!claf,2,FALSE)</f>
        <v>#N/A</v>
      </c>
      <c r="P105" s="29" t="e">
        <f>VLOOKUP(K105,[0]!claf,3,FALSE)</f>
        <v>#N/A</v>
      </c>
      <c r="Q105" s="29" t="b">
        <f t="shared" si="27"/>
        <v>1</v>
      </c>
      <c r="V105" s="8"/>
      <c r="W105" s="8"/>
      <c r="X105" s="8"/>
      <c r="Y105" s="8"/>
      <c r="Z105" s="8"/>
    </row>
    <row r="106" spans="1:26" ht="12" customHeight="1">
      <c r="A106" s="156"/>
      <c r="B106" s="54">
        <f>K61</f>
      </c>
      <c r="C106" s="53" t="s">
        <v>111</v>
      </c>
      <c r="D106" s="54">
        <f>K60</f>
      </c>
      <c r="E106" s="10"/>
      <c r="F106" s="14" t="s">
        <v>111</v>
      </c>
      <c r="G106" s="10"/>
      <c r="H106" s="128"/>
      <c r="I106" s="54">
        <f t="shared" si="24"/>
      </c>
      <c r="J106" s="90" t="str">
        <f t="shared" si="25"/>
        <v>XX</v>
      </c>
      <c r="K106" s="64">
        <f t="shared" si="26"/>
      </c>
      <c r="L106" s="8"/>
      <c r="M106" s="29" t="e">
        <f>VLOOKUP(I106,[0]!claf,2,FALSE)</f>
        <v>#N/A</v>
      </c>
      <c r="N106" s="29" t="e">
        <f>VLOOKUP(I106,[0]!claf,3,FALSE)</f>
        <v>#N/A</v>
      </c>
      <c r="O106" s="29" t="e">
        <f>VLOOKUP(K106,[0]!claf,2,FALSE)</f>
        <v>#N/A</v>
      </c>
      <c r="P106" s="29" t="e">
        <f>VLOOKUP(K106,[0]!claf,3,FALSE)</f>
        <v>#N/A</v>
      </c>
      <c r="Q106" s="29" t="b">
        <f t="shared" si="27"/>
        <v>1</v>
      </c>
      <c r="V106" s="8"/>
      <c r="W106" s="8"/>
      <c r="X106" s="8"/>
      <c r="Y106" s="8"/>
      <c r="Z106" s="8"/>
    </row>
    <row r="107" spans="1:26" ht="12" customHeight="1">
      <c r="A107" s="156"/>
      <c r="B107" s="54">
        <f>K63</f>
      </c>
      <c r="C107" s="53" t="s">
        <v>111</v>
      </c>
      <c r="D107" s="54">
        <f>K62</f>
      </c>
      <c r="E107" s="10"/>
      <c r="F107" s="14" t="s">
        <v>111</v>
      </c>
      <c r="G107" s="10"/>
      <c r="H107" s="128"/>
      <c r="I107" s="54">
        <f t="shared" si="24"/>
      </c>
      <c r="J107" s="90" t="str">
        <f t="shared" si="25"/>
        <v>XX</v>
      </c>
      <c r="K107" s="64">
        <f t="shared" si="26"/>
      </c>
      <c r="L107" s="8"/>
      <c r="M107" s="29" t="e">
        <f>VLOOKUP(I107,[0]!claf,2,FALSE)</f>
        <v>#N/A</v>
      </c>
      <c r="N107" s="29" t="e">
        <f>VLOOKUP(I107,[0]!claf,3,FALSE)</f>
        <v>#N/A</v>
      </c>
      <c r="O107" s="29" t="e">
        <f>VLOOKUP(K107,[0]!claf,2,FALSE)</f>
        <v>#N/A</v>
      </c>
      <c r="P107" s="29" t="e">
        <f>VLOOKUP(K107,[0]!claf,3,FALSE)</f>
        <v>#N/A</v>
      </c>
      <c r="Q107" s="29" t="b">
        <f t="shared" si="27"/>
        <v>1</v>
      </c>
      <c r="V107" s="8"/>
      <c r="W107" s="8"/>
      <c r="X107" s="8"/>
      <c r="Y107" s="8"/>
      <c r="Z107" s="8"/>
    </row>
    <row r="108" spans="1:26" ht="12" customHeight="1">
      <c r="A108" s="156"/>
      <c r="B108" s="54">
        <f>K64</f>
      </c>
      <c r="C108" s="53" t="s">
        <v>111</v>
      </c>
      <c r="D108" s="54">
        <f>K65</f>
      </c>
      <c r="E108" s="10"/>
      <c r="F108" s="14" t="s">
        <v>111</v>
      </c>
      <c r="G108" s="10"/>
      <c r="H108" s="128"/>
      <c r="I108" s="54">
        <f t="shared" si="24"/>
      </c>
      <c r="J108" s="90" t="str">
        <f t="shared" si="25"/>
        <v>XX</v>
      </c>
      <c r="K108" s="64">
        <f t="shared" si="26"/>
      </c>
      <c r="L108" s="8"/>
      <c r="M108" s="29" t="e">
        <f>VLOOKUP(I108,[0]!claf,2,FALSE)</f>
        <v>#N/A</v>
      </c>
      <c r="N108" s="29" t="e">
        <f>VLOOKUP(I108,[0]!claf,3,FALSE)</f>
        <v>#N/A</v>
      </c>
      <c r="O108" s="29" t="e">
        <f>VLOOKUP(K108,[0]!claf,2,FALSE)</f>
        <v>#N/A</v>
      </c>
      <c r="P108" s="29" t="e">
        <f>VLOOKUP(K108,[0]!claf,3,FALSE)</f>
        <v>#N/A</v>
      </c>
      <c r="Q108" s="29" t="b">
        <f t="shared" si="27"/>
        <v>1</v>
      </c>
      <c r="V108" s="8"/>
      <c r="W108" s="8"/>
      <c r="X108" s="8"/>
      <c r="Y108" s="8"/>
      <c r="Z108" s="8"/>
    </row>
    <row r="109" spans="1:26" ht="12" customHeight="1">
      <c r="A109" s="156"/>
      <c r="B109" s="54">
        <f>K66</f>
      </c>
      <c r="C109" s="53" t="s">
        <v>111</v>
      </c>
      <c r="D109" s="54">
        <f>K67</f>
      </c>
      <c r="E109" s="10"/>
      <c r="F109" s="14" t="s">
        <v>111</v>
      </c>
      <c r="G109" s="10"/>
      <c r="H109" s="128"/>
      <c r="I109" s="54">
        <f t="shared" si="24"/>
      </c>
      <c r="J109" s="90" t="str">
        <f t="shared" si="25"/>
        <v>XX</v>
      </c>
      <c r="K109" s="64">
        <f t="shared" si="26"/>
      </c>
      <c r="L109" s="8"/>
      <c r="M109" s="29" t="e">
        <f>VLOOKUP(I109,[0]!claf,2,FALSE)</f>
        <v>#N/A</v>
      </c>
      <c r="N109" s="29" t="e">
        <f>VLOOKUP(I109,[0]!claf,3,FALSE)</f>
        <v>#N/A</v>
      </c>
      <c r="O109" s="29" t="e">
        <f>VLOOKUP(K109,[0]!claf,2,FALSE)</f>
        <v>#N/A</v>
      </c>
      <c r="P109" s="29" t="e">
        <f>VLOOKUP(K109,[0]!claf,3,FALSE)</f>
        <v>#N/A</v>
      </c>
      <c r="Q109" s="29" t="b">
        <f t="shared" si="27"/>
        <v>1</v>
      </c>
      <c r="V109" s="8"/>
      <c r="W109" s="8"/>
      <c r="X109" s="8"/>
      <c r="Y109" s="8"/>
      <c r="Z109" s="8"/>
    </row>
    <row r="110" spans="1:26" ht="12" customHeight="1">
      <c r="A110" s="156"/>
      <c r="B110" s="54">
        <f>K68</f>
      </c>
      <c r="C110" s="53" t="s">
        <v>111</v>
      </c>
      <c r="D110" s="54">
        <f>K69</f>
      </c>
      <c r="E110" s="10"/>
      <c r="F110" s="14" t="s">
        <v>111</v>
      </c>
      <c r="G110" s="10"/>
      <c r="H110" s="128"/>
      <c r="I110" s="54">
        <f t="shared" si="24"/>
      </c>
      <c r="J110" s="90" t="str">
        <f t="shared" si="25"/>
        <v>XX</v>
      </c>
      <c r="K110" s="64">
        <f t="shared" si="26"/>
      </c>
      <c r="L110" s="8"/>
      <c r="M110" s="29" t="e">
        <f>VLOOKUP(I110,[0]!claf,2,FALSE)</f>
        <v>#N/A</v>
      </c>
      <c r="N110" s="29" t="e">
        <f>VLOOKUP(I110,[0]!claf,3,FALSE)</f>
        <v>#N/A</v>
      </c>
      <c r="O110" s="29" t="e">
        <f>VLOOKUP(K110,[0]!claf,2,FALSE)</f>
        <v>#N/A</v>
      </c>
      <c r="P110" s="29" t="e">
        <f>VLOOKUP(K110,[0]!claf,3,FALSE)</f>
        <v>#N/A</v>
      </c>
      <c r="Q110" s="29" t="b">
        <f t="shared" si="27"/>
        <v>1</v>
      </c>
      <c r="V110" s="8"/>
      <c r="W110" s="8"/>
      <c r="X110" s="8"/>
      <c r="Y110" s="8"/>
      <c r="Z110" s="8"/>
    </row>
    <row r="111" spans="1:26" ht="12" customHeight="1">
      <c r="A111" s="156"/>
      <c r="B111" s="54">
        <f>K70</f>
      </c>
      <c r="C111" s="53" t="s">
        <v>111</v>
      </c>
      <c r="D111" s="54">
        <f>K71</f>
      </c>
      <c r="E111" s="10"/>
      <c r="F111" s="14" t="s">
        <v>111</v>
      </c>
      <c r="G111" s="10"/>
      <c r="H111" s="128"/>
      <c r="I111" s="54">
        <f t="shared" si="24"/>
      </c>
      <c r="J111" s="90" t="str">
        <f t="shared" si="25"/>
        <v>XX</v>
      </c>
      <c r="K111" s="64">
        <f t="shared" si="26"/>
      </c>
      <c r="L111" s="8"/>
      <c r="M111" s="29" t="e">
        <f>VLOOKUP(I111,[0]!claf,2,FALSE)</f>
        <v>#N/A</v>
      </c>
      <c r="N111" s="29" t="e">
        <f>VLOOKUP(I111,[0]!claf,3,FALSE)</f>
        <v>#N/A</v>
      </c>
      <c r="O111" s="29" t="e">
        <f>VLOOKUP(K111,[0]!claf,2,FALSE)</f>
        <v>#N/A</v>
      </c>
      <c r="P111" s="29" t="e">
        <f>VLOOKUP(K111,[0]!claf,3,FALSE)</f>
        <v>#N/A</v>
      </c>
      <c r="Q111" s="29" t="b">
        <f t="shared" si="27"/>
        <v>1</v>
      </c>
      <c r="V111" s="12"/>
      <c r="W111" s="8"/>
      <c r="X111" s="8"/>
      <c r="Y111" s="8"/>
      <c r="Z111" s="8"/>
    </row>
    <row r="112" spans="1:26" ht="12" customHeight="1" thickBot="1">
      <c r="A112" s="156"/>
      <c r="B112" s="54"/>
      <c r="C112" s="53"/>
      <c r="D112" s="54"/>
      <c r="E112" s="10"/>
      <c r="F112" s="14"/>
      <c r="G112" s="10"/>
      <c r="H112" s="128"/>
      <c r="I112" s="54"/>
      <c r="J112" s="90"/>
      <c r="K112" s="64"/>
      <c r="L112" s="8"/>
      <c r="V112" s="12"/>
      <c r="W112" s="8"/>
      <c r="X112" s="8"/>
      <c r="Y112" s="8"/>
      <c r="Z112" s="8"/>
    </row>
    <row r="113" spans="1:26" ht="12" customHeight="1">
      <c r="A113" s="170"/>
      <c r="B113" s="159" t="s">
        <v>118</v>
      </c>
      <c r="C113" s="52"/>
      <c r="D113" s="52"/>
      <c r="E113" s="10"/>
      <c r="F113" s="13"/>
      <c r="G113" s="10"/>
      <c r="H113" s="131"/>
      <c r="I113" s="52"/>
      <c r="J113" s="89"/>
      <c r="K113" s="63"/>
      <c r="V113" s="12"/>
      <c r="W113" s="8"/>
      <c r="X113" s="8"/>
      <c r="Y113" s="8"/>
      <c r="Z113" s="8"/>
    </row>
    <row r="114" spans="1:26" ht="12" customHeight="1">
      <c r="A114" s="156"/>
      <c r="B114" s="54" t="str">
        <f>I74</f>
        <v>QUILLET Pascale 2C121</v>
      </c>
      <c r="C114" s="53" t="s">
        <v>111</v>
      </c>
      <c r="D114" s="54" t="str">
        <f>I75</f>
        <v>  </v>
      </c>
      <c r="E114" s="10"/>
      <c r="F114" s="14" t="s">
        <v>111</v>
      </c>
      <c r="G114" s="10"/>
      <c r="H114" s="128"/>
      <c r="I114" s="54" t="str">
        <f>IF(TRIM(D114)="",B114,IF(TRIM(B114)="",D114,IF(AND(E114=0,G114=0),REPT("_",15),IF(E114=G114,REPT("? ",5),IF(N(E114)&gt;N(G114),B114,D114)))))</f>
        <v>QUILLET Pascale 2C121</v>
      </c>
      <c r="J114" s="90" t="str">
        <f>IF(AND(E114=0,G114=0),REPT("X",2),IF(E114=G114,REPT("X",2),IF(E114&gt;G114,"","")))</f>
        <v>XX</v>
      </c>
      <c r="K114" s="64">
        <f>IF(TRIM(D114)="","",IF(TRIM(B114)="","",IF(AND(E114=0,G114=0),REPT("_",15),IF(E114=G114,REPT("? ",5),IF(N(E114)&gt;N(G114),D114,B114)))))</f>
      </c>
      <c r="M114" s="29">
        <f>VLOOKUP(I114,[0]!claf,2,FALSE)</f>
        <v>121</v>
      </c>
      <c r="N114" s="29">
        <f>VLOOKUP(I114,[0]!claf,3,FALSE)</f>
        <v>5</v>
      </c>
      <c r="O114" s="29" t="e">
        <f>VLOOKUP(K114,[0]!claf,2,FALSE)</f>
        <v>#N/A</v>
      </c>
      <c r="P114" s="29" t="e">
        <f>VLOOKUP(K114,[0]!claf,3,FALSE)</f>
        <v>#N/A</v>
      </c>
      <c r="Q114" s="29" t="b">
        <f>IF(OR(T(E114)="f",T(G114)="f"),TRUE,(ISERROR(P114)))</f>
        <v>1</v>
      </c>
      <c r="V114" s="12"/>
      <c r="W114" s="8"/>
      <c r="X114" s="8"/>
      <c r="Y114" s="8"/>
      <c r="Z114" s="8"/>
    </row>
    <row r="115" spans="1:26" ht="12" customHeight="1">
      <c r="A115" s="156"/>
      <c r="B115" s="54" t="str">
        <f>I76</f>
        <v>DURANTON  Christine 4C1044</v>
      </c>
      <c r="C115" s="53" t="s">
        <v>111</v>
      </c>
      <c r="D115" s="54" t="str">
        <f>I77</f>
        <v>QUERNEC  Stéphanie 4D1333</v>
      </c>
      <c r="E115" s="10">
        <v>1</v>
      </c>
      <c r="F115" s="14" t="s">
        <v>111</v>
      </c>
      <c r="G115" s="10">
        <v>3</v>
      </c>
      <c r="H115" s="128" t="s">
        <v>437</v>
      </c>
      <c r="I115" s="54" t="str">
        <f>IF(TRIM(D115)="",B115,IF(TRIM(B115)="",D115,IF(AND(E115=0,G115=0),REPT("_",15),IF(E115=G115,REPT("? ",5),IF(N(E115)&gt;N(G115),B115,D115)))))</f>
        <v>QUERNEC  Stéphanie 4D1333</v>
      </c>
      <c r="J115" s="90">
        <f>IF(AND(E115=0,G115=0),REPT("X",2),IF(E115=G115,REPT("X",2),IF(E115&gt;G115,"","")))</f>
      </c>
      <c r="K115" s="64" t="str">
        <f>IF(TRIM(D115)="","",IF(TRIM(B115)="","",IF(AND(E115=0,G115=0),REPT("_",15),IF(E115=G115,REPT("? ",5),IF(N(E115)&gt;N(G115),D115,B115)))))</f>
        <v>DURANTON  Christine 4C1044</v>
      </c>
      <c r="M115" s="29">
        <f>VLOOKUP(I115,[0]!claf,2,FALSE)</f>
        <v>1333</v>
      </c>
      <c r="N115" s="29">
        <f>VLOOKUP(I115,[0]!claf,3,FALSE)</f>
        <v>14</v>
      </c>
      <c r="O115" s="29">
        <f>VLOOKUP(K115,[0]!claf,2,FALSE)</f>
        <v>1044</v>
      </c>
      <c r="P115" s="29">
        <f>VLOOKUP(K115,[0]!claf,3,FALSE)</f>
        <v>13</v>
      </c>
      <c r="Q115" s="29" t="b">
        <f>IF(OR(T(E115)="f",T(G115)="f"),TRUE,(ISERROR(P115)))</f>
        <v>0</v>
      </c>
      <c r="V115" s="12"/>
      <c r="W115" s="8"/>
      <c r="X115" s="8"/>
      <c r="Y115" s="8"/>
      <c r="Z115" s="8"/>
    </row>
    <row r="116" spans="1:26" ht="12" customHeight="1">
      <c r="A116" s="156"/>
      <c r="B116" s="54" t="str">
        <f>I79</f>
        <v>LECUE  Sandrine 3D487</v>
      </c>
      <c r="C116" s="53" t="s">
        <v>111</v>
      </c>
      <c r="D116" s="54" t="str">
        <f>I78</f>
        <v>PIRQUIN Christelle NC1500</v>
      </c>
      <c r="E116" s="10">
        <v>3</v>
      </c>
      <c r="F116" s="14" t="s">
        <v>111</v>
      </c>
      <c r="G116" s="10">
        <v>0</v>
      </c>
      <c r="H116" s="128" t="s">
        <v>438</v>
      </c>
      <c r="I116" s="54" t="str">
        <f>IF(TRIM(D116)="",B116,IF(TRIM(B116)="",D116,IF(AND(E116=0,G116=0),REPT("_",15),IF(E116=G116,REPT("? ",5),IF(N(E116)&gt;N(G116),B116,D116)))))</f>
        <v>LECUE  Sandrine 3D487</v>
      </c>
      <c r="J116" s="90">
        <f>IF(AND(E116=0,G116=0),REPT("X",2),IF(E116=G116,REPT("X",2),IF(E116&gt;G116,"","")))</f>
      </c>
      <c r="K116" s="64" t="str">
        <f>IF(TRIM(D116)="","",IF(TRIM(B116)="","",IF(AND(E116=0,G116=0),REPT("_",15),IF(E116=G116,REPT("? ",5),IF(N(E116)&gt;N(G116),D116,B116)))))</f>
        <v>PIRQUIN Christelle NC1500</v>
      </c>
      <c r="M116" s="29">
        <f>VLOOKUP(I116,[0]!claf,2,FALSE)</f>
        <v>487</v>
      </c>
      <c r="N116" s="29">
        <f>VLOOKUP(I116,[0]!claf,3,FALSE)</f>
        <v>10</v>
      </c>
      <c r="O116" s="29">
        <f>VLOOKUP(K116,[0]!claf,2,FALSE)</f>
        <v>1500</v>
      </c>
      <c r="P116" s="29">
        <f>VLOOKUP(K116,[0]!claf,3,FALSE)</f>
        <v>15</v>
      </c>
      <c r="Q116" s="29" t="b">
        <f>IF(OR(T(E116)="f",T(G116)="f"),TRUE,(ISERROR(P116)))</f>
        <v>0</v>
      </c>
      <c r="V116" s="12"/>
      <c r="W116" s="8"/>
      <c r="X116" s="8"/>
      <c r="Y116" s="8"/>
      <c r="Z116" s="8"/>
    </row>
    <row r="117" spans="1:26" ht="12" customHeight="1">
      <c r="A117" s="156"/>
      <c r="B117" s="54" t="str">
        <f>I81</f>
        <v>DANIEL Véronique 3B298</v>
      </c>
      <c r="C117" s="53" t="s">
        <v>111</v>
      </c>
      <c r="D117" s="54" t="str">
        <f>I80</f>
        <v>  </v>
      </c>
      <c r="E117" s="10"/>
      <c r="F117" s="14" t="s">
        <v>111</v>
      </c>
      <c r="G117" s="10"/>
      <c r="H117" s="128"/>
      <c r="I117" s="54" t="str">
        <f>IF(TRIM(D117)="",B117,IF(TRIM(B117)="",D117,IF(AND(E117=0,G117=0),REPT("_",15),IF(E117=G117,REPT("? ",5),IF(N(E117)&gt;N(G117),B117,D117)))))</f>
        <v>DANIEL Véronique 3B298</v>
      </c>
      <c r="J117" s="90" t="str">
        <f>IF(AND(E117=0,G117=0),REPT("X",2),IF(E117=G117,REPT("X",2),IF(E117&gt;G117,"","")))</f>
        <v>XX</v>
      </c>
      <c r="K117" s="64">
        <f>IF(TRIM(D117)="","",IF(TRIM(B117)="","",IF(AND(E117=0,G117=0),REPT("_",15),IF(E117=G117,REPT("? ",5),IF(N(E117)&gt;N(G117),D117,B117)))))</f>
      </c>
      <c r="M117" s="29">
        <f>VLOOKUP(I117,[0]!claf,2,FALSE)</f>
        <v>298</v>
      </c>
      <c r="N117" s="29">
        <f>VLOOKUP(I117,[0]!claf,3,FALSE)</f>
        <v>8</v>
      </c>
      <c r="O117" s="29" t="e">
        <f>VLOOKUP(K117,[0]!claf,2,FALSE)</f>
        <v>#N/A</v>
      </c>
      <c r="P117" s="29" t="e">
        <f>VLOOKUP(K117,[0]!claf,3,FALSE)</f>
        <v>#N/A</v>
      </c>
      <c r="Q117" s="29" t="b">
        <f>IF(OR(T(E117)="f",T(G117)="f"),TRUE,(ISERROR(P117)))</f>
        <v>1</v>
      </c>
      <c r="V117" s="12"/>
      <c r="W117" s="8"/>
      <c r="X117" s="8"/>
      <c r="Y117" s="8"/>
      <c r="Z117" s="8"/>
    </row>
    <row r="118" spans="1:26" ht="12" customHeight="1">
      <c r="A118" s="156"/>
      <c r="B118" s="54"/>
      <c r="C118" s="54"/>
      <c r="D118" s="54"/>
      <c r="E118" s="10"/>
      <c r="F118" s="12"/>
      <c r="G118" s="10"/>
      <c r="H118" s="128"/>
      <c r="I118" s="54"/>
      <c r="J118" s="90"/>
      <c r="K118" s="64"/>
      <c r="V118" s="12"/>
      <c r="W118" s="8"/>
      <c r="X118" s="8"/>
      <c r="Y118" s="8"/>
      <c r="Z118" s="8"/>
    </row>
    <row r="119" spans="1:26" ht="12" customHeight="1">
      <c r="A119" s="156"/>
      <c r="B119" s="155" t="s">
        <v>119</v>
      </c>
      <c r="C119" s="54"/>
      <c r="D119" s="54"/>
      <c r="E119" s="10"/>
      <c r="F119" s="12"/>
      <c r="G119" s="10"/>
      <c r="H119" s="128"/>
      <c r="I119" s="54"/>
      <c r="J119" s="90"/>
      <c r="K119" s="64"/>
      <c r="L119" s="8"/>
      <c r="V119" s="12"/>
      <c r="W119" s="8"/>
      <c r="X119" s="8"/>
      <c r="Y119" s="8"/>
      <c r="Z119" s="8"/>
    </row>
    <row r="120" spans="1:26" ht="12" customHeight="1">
      <c r="A120" s="156"/>
      <c r="B120" s="54">
        <f>K75</f>
      </c>
      <c r="C120" s="53" t="s">
        <v>111</v>
      </c>
      <c r="D120" s="54">
        <f>K74</f>
      </c>
      <c r="E120" s="10"/>
      <c r="F120" s="14" t="s">
        <v>111</v>
      </c>
      <c r="G120" s="10"/>
      <c r="H120" s="128"/>
      <c r="I120" s="54">
        <f>IF(TRIM(D120)="",B120,IF(TRIM(B120)="",D120,IF(AND(E120=0,G120=0),REPT("_",15),IF(E120=G120,REPT("? ",5),IF(N(E120)&gt;N(G120),B120,D120)))))</f>
      </c>
      <c r="J120" s="90" t="str">
        <f>IF(AND(E120=0,G120=0),REPT("X",2),IF(E120=G120,REPT("X",2),IF(E120&gt;G120,"","")))</f>
        <v>XX</v>
      </c>
      <c r="K120" s="64">
        <f>IF(TRIM(D120)="","",IF(TRIM(B120)="","",IF(AND(E120=0,G120=0),REPT("_",15),IF(E120=G120,REPT("? ",5),IF(N(E120)&gt;N(G120),D120,B120)))))</f>
      </c>
      <c r="L120" s="8"/>
      <c r="M120" s="29" t="e">
        <f>VLOOKUP(I120,[0]!claf,2,FALSE)</f>
        <v>#N/A</v>
      </c>
      <c r="N120" s="29" t="e">
        <f>VLOOKUP(I120,[0]!claf,3,FALSE)</f>
        <v>#N/A</v>
      </c>
      <c r="O120" s="29" t="e">
        <f>VLOOKUP(K120,[0]!claf,2,FALSE)</f>
        <v>#N/A</v>
      </c>
      <c r="P120" s="29" t="e">
        <f>VLOOKUP(K120,[0]!claf,3,FALSE)</f>
        <v>#N/A</v>
      </c>
      <c r="Q120" s="29" t="b">
        <f>IF(OR(T(E120)="f",T(G120)="f"),TRUE,(ISERROR(P120)))</f>
        <v>1</v>
      </c>
      <c r="V120" s="12"/>
      <c r="W120" s="8"/>
      <c r="X120" s="8"/>
      <c r="Y120" s="8"/>
      <c r="Z120" s="8"/>
    </row>
    <row r="121" spans="1:26" ht="12" customHeight="1">
      <c r="A121" s="156"/>
      <c r="B121" s="54">
        <f>K77</f>
      </c>
      <c r="C121" s="53" t="s">
        <v>111</v>
      </c>
      <c r="D121" s="54">
        <f>K76</f>
      </c>
      <c r="E121" s="10"/>
      <c r="F121" s="14" t="s">
        <v>111</v>
      </c>
      <c r="G121" s="10"/>
      <c r="H121" s="128"/>
      <c r="I121" s="54">
        <f>IF(TRIM(D121)="",B121,IF(TRIM(B121)="",D121,IF(AND(E121=0,G121=0),REPT("_",15),IF(E121=G121,REPT("? ",5),IF(N(E121)&gt;N(G121),B121,D121)))))</f>
      </c>
      <c r="J121" s="90" t="str">
        <f>IF(AND(E121=0,G121=0),REPT("X",2),IF(E121=G121,REPT("X",2),IF(E121&gt;G121,"","")))</f>
        <v>XX</v>
      </c>
      <c r="K121" s="64">
        <f>IF(TRIM(D121)="","",IF(TRIM(B121)="","",IF(AND(E121=0,G121=0),REPT("_",15),IF(E121=G121,REPT("? ",5),IF(N(E121)&gt;N(G121),D121,B121)))))</f>
      </c>
      <c r="L121" s="8"/>
      <c r="M121" s="29" t="e">
        <f>VLOOKUP(I121,[0]!claf,2,FALSE)</f>
        <v>#N/A</v>
      </c>
      <c r="N121" s="29" t="e">
        <f>VLOOKUP(I121,[0]!claf,3,FALSE)</f>
        <v>#N/A</v>
      </c>
      <c r="O121" s="29" t="e">
        <f>VLOOKUP(K121,[0]!claf,2,FALSE)</f>
        <v>#N/A</v>
      </c>
      <c r="P121" s="29" t="e">
        <f>VLOOKUP(K121,[0]!claf,3,FALSE)</f>
        <v>#N/A</v>
      </c>
      <c r="Q121" s="29" t="b">
        <f>IF(OR(T(E121)="f",T(G121)="f"),TRUE,(ISERROR(P121)))</f>
        <v>1</v>
      </c>
      <c r="V121" s="12"/>
      <c r="W121" s="8"/>
      <c r="X121" s="8"/>
      <c r="Y121" s="8"/>
      <c r="Z121" s="8"/>
    </row>
    <row r="122" spans="1:26" ht="12" customHeight="1">
      <c r="A122" s="156"/>
      <c r="B122" s="54">
        <f>K78</f>
      </c>
      <c r="C122" s="53" t="s">
        <v>111</v>
      </c>
      <c r="D122" s="54">
        <f>K79</f>
      </c>
      <c r="E122" s="10"/>
      <c r="F122" s="14" t="s">
        <v>111</v>
      </c>
      <c r="G122" s="10"/>
      <c r="H122" s="128"/>
      <c r="I122" s="54">
        <f>IF(TRIM(D122)="",B122,IF(TRIM(B122)="",D122,IF(AND(E122=0,G122=0),REPT("_",15),IF(E122=G122,REPT("? ",5),IF(N(E122)&gt;N(G122),B122,D122)))))</f>
      </c>
      <c r="J122" s="90" t="str">
        <f>IF(AND(E122=0,G122=0),REPT("X",2),IF(E122=G122,REPT("X",2),IF(E122&gt;G122,"","")))</f>
        <v>XX</v>
      </c>
      <c r="K122" s="64">
        <f>IF(TRIM(D122)="","",IF(TRIM(B122)="","",IF(AND(E122=0,G122=0),REPT("_",15),IF(E122=G122,REPT("? ",5),IF(N(E122)&gt;N(G122),D122,B122)))))</f>
      </c>
      <c r="L122" s="8"/>
      <c r="M122" s="29" t="e">
        <f>VLOOKUP(I122,[0]!claf,2,FALSE)</f>
        <v>#N/A</v>
      </c>
      <c r="N122" s="29" t="e">
        <f>VLOOKUP(I122,[0]!claf,3,FALSE)</f>
        <v>#N/A</v>
      </c>
      <c r="O122" s="29" t="e">
        <f>VLOOKUP(K122,[0]!claf,2,FALSE)</f>
        <v>#N/A</v>
      </c>
      <c r="P122" s="29" t="e">
        <f>VLOOKUP(K122,[0]!claf,3,FALSE)</f>
        <v>#N/A</v>
      </c>
      <c r="Q122" s="29" t="b">
        <f>IF(OR(T(E122)="f",T(G122)="f"),TRUE,(ISERROR(P122)))</f>
        <v>1</v>
      </c>
      <c r="V122" s="12"/>
      <c r="W122" s="8"/>
      <c r="X122" s="8"/>
      <c r="Y122" s="8"/>
      <c r="Z122" s="8"/>
    </row>
    <row r="123" spans="1:26" ht="12" customHeight="1">
      <c r="A123" s="156"/>
      <c r="B123" s="54">
        <f>K80</f>
      </c>
      <c r="C123" s="53" t="s">
        <v>111</v>
      </c>
      <c r="D123" s="54">
        <f>K81</f>
      </c>
      <c r="E123" s="10"/>
      <c r="F123" s="14" t="s">
        <v>111</v>
      </c>
      <c r="G123" s="10"/>
      <c r="H123" s="128"/>
      <c r="I123" s="54">
        <f>IF(TRIM(D123)="",B123,IF(TRIM(B123)="",D123,IF(AND(E123=0,G123=0),REPT("_",15),IF(E123=G123,REPT("? ",5),IF(N(E123)&gt;N(G123),B123,D123)))))</f>
      </c>
      <c r="J123" s="90" t="str">
        <f>IF(AND(E123=0,G123=0),REPT("X",2),IF(E123=G123,REPT("X",2),IF(E123&gt;G123,"","")))</f>
        <v>XX</v>
      </c>
      <c r="K123" s="64">
        <f>IF(TRIM(D123)="","",IF(TRIM(B123)="","",IF(AND(E123=0,G123=0),REPT("_",15),IF(E123=G123,REPT("? ",5),IF(N(E123)&gt;N(G123),D123,B123)))))</f>
      </c>
      <c r="L123" s="8"/>
      <c r="M123" s="29" t="e">
        <f>VLOOKUP(I123,[0]!claf,2,FALSE)</f>
        <v>#N/A</v>
      </c>
      <c r="N123" s="29" t="e">
        <f>VLOOKUP(I123,[0]!claf,3,FALSE)</f>
        <v>#N/A</v>
      </c>
      <c r="O123" s="29" t="e">
        <f>VLOOKUP(K123,[0]!claf,2,FALSE)</f>
        <v>#N/A</v>
      </c>
      <c r="P123" s="29" t="e">
        <f>VLOOKUP(K123,[0]!claf,3,FALSE)</f>
        <v>#N/A</v>
      </c>
      <c r="Q123" s="29" t="b">
        <f>IF(OR(T(E123)="f",T(G123)="f"),TRUE,(ISERROR(P123)))</f>
        <v>1</v>
      </c>
      <c r="T123" s="24" t="b">
        <f>E122&gt;G123</f>
        <v>0</v>
      </c>
      <c r="V123" s="12"/>
      <c r="W123" s="8"/>
      <c r="X123" s="8"/>
      <c r="Y123" s="8"/>
      <c r="Z123" s="8"/>
    </row>
    <row r="124" spans="1:26" ht="12" customHeight="1" thickBot="1">
      <c r="A124" s="156"/>
      <c r="B124" s="54"/>
      <c r="C124" s="54"/>
      <c r="D124" s="54"/>
      <c r="E124" s="10"/>
      <c r="F124" s="12"/>
      <c r="G124" s="10"/>
      <c r="H124" s="128"/>
      <c r="I124" s="54"/>
      <c r="J124" s="90"/>
      <c r="K124" s="64"/>
      <c r="L124" s="8"/>
      <c r="V124" s="12"/>
      <c r="W124" s="8"/>
      <c r="X124" s="8"/>
      <c r="Y124" s="8"/>
      <c r="Z124" s="8"/>
    </row>
    <row r="125" spans="1:26" ht="12" customHeight="1">
      <c r="A125" s="171"/>
      <c r="B125" s="157" t="s">
        <v>120</v>
      </c>
      <c r="C125" s="52"/>
      <c r="D125" s="52"/>
      <c r="E125" s="10"/>
      <c r="F125" s="13"/>
      <c r="G125" s="10"/>
      <c r="H125" s="131"/>
      <c r="I125" s="52"/>
      <c r="J125" s="89"/>
      <c r="K125" s="63"/>
      <c r="L125" s="8"/>
      <c r="V125" s="12"/>
      <c r="W125" s="8"/>
      <c r="X125" s="8"/>
      <c r="Y125" s="8"/>
      <c r="Z125" s="8"/>
    </row>
    <row r="126" spans="1:26" ht="12" customHeight="1">
      <c r="A126" s="156"/>
      <c r="B126" s="54">
        <f>I84</f>
      </c>
      <c r="C126" s="53" t="s">
        <v>111</v>
      </c>
      <c r="D126" s="54">
        <f>I85</f>
      </c>
      <c r="E126" s="10"/>
      <c r="F126" s="14" t="s">
        <v>111</v>
      </c>
      <c r="G126" s="10"/>
      <c r="H126" s="128"/>
      <c r="I126" s="54">
        <f>IF(TRIM(D126)="",B126,IF(TRIM(B126)="",D126,IF(AND(E126=0,G126=0),REPT("_",15),IF(E126=G126,REPT("? ",5),IF(N(E126)&gt;N(G126),B126,D126)))))</f>
      </c>
      <c r="J126" s="90" t="str">
        <f>IF(AND(E126=0,G126=0),REPT("X",2),IF(E126=G126,REPT("X",2),IF(E126&gt;G126,"","")))</f>
        <v>XX</v>
      </c>
      <c r="K126" s="64">
        <f>IF(TRIM(D126)="","",IF(TRIM(B126)="","",IF(AND(E126=0,G126=0),REPT("_",15),IF(E126=G126,REPT("? ",5),IF(N(E126)&gt;N(G126),D126,B126)))))</f>
      </c>
      <c r="L126" s="8"/>
      <c r="M126" s="29" t="e">
        <f>VLOOKUP(I126,[0]!claf,2,FALSE)</f>
        <v>#N/A</v>
      </c>
      <c r="N126" s="29" t="e">
        <f>VLOOKUP(I126,[0]!claf,3,FALSE)</f>
        <v>#N/A</v>
      </c>
      <c r="O126" s="29" t="e">
        <f>VLOOKUP(K126,[0]!claf,2,FALSE)</f>
        <v>#N/A</v>
      </c>
      <c r="P126" s="29" t="e">
        <f>VLOOKUP(K126,[0]!claf,3,FALSE)</f>
        <v>#N/A</v>
      </c>
      <c r="Q126" s="29" t="b">
        <f>IF(OR(T(E126)="f",T(G126)="f"),TRUE,(ISERROR(P126)))</f>
        <v>1</v>
      </c>
      <c r="V126" s="12"/>
      <c r="W126" s="8"/>
      <c r="X126" s="8"/>
      <c r="Y126" s="8"/>
      <c r="Z126" s="8"/>
    </row>
    <row r="127" spans="1:26" ht="12" customHeight="1">
      <c r="A127" s="156"/>
      <c r="B127" s="54">
        <f>I86</f>
      </c>
      <c r="C127" s="53" t="s">
        <v>111</v>
      </c>
      <c r="D127" s="54">
        <f>I87</f>
      </c>
      <c r="E127" s="10"/>
      <c r="F127" s="14" t="s">
        <v>111</v>
      </c>
      <c r="G127" s="10"/>
      <c r="H127" s="128"/>
      <c r="I127" s="54">
        <f>IF(TRIM(D127)="",B127,IF(TRIM(B127)="",D127,IF(AND(E127=0,G127=0),REPT("_",15),IF(E127=G127,REPT("? ",5),IF(N(E127)&gt;N(G127),B127,D127)))))</f>
      </c>
      <c r="J127" s="90" t="str">
        <f>IF(AND(E127=0,G127=0),REPT("X",2),IF(E127=G127,REPT("X",2),IF(E127&gt;G127,"","")))</f>
        <v>XX</v>
      </c>
      <c r="K127" s="64">
        <f>IF(TRIM(D127)="","",IF(TRIM(B127)="","",IF(AND(E127=0,G127=0),REPT("_",15),IF(E127=G127,REPT("? ",5),IF(N(E127)&gt;N(G127),D127,B127)))))</f>
      </c>
      <c r="L127" s="8"/>
      <c r="M127" s="29" t="e">
        <f>VLOOKUP(I127,[0]!claf,2,FALSE)</f>
        <v>#N/A</v>
      </c>
      <c r="N127" s="29" t="e">
        <f>VLOOKUP(I127,[0]!claf,3,FALSE)</f>
        <v>#N/A</v>
      </c>
      <c r="O127" s="29" t="e">
        <f>VLOOKUP(K127,[0]!claf,2,FALSE)</f>
        <v>#N/A</v>
      </c>
      <c r="P127" s="29" t="e">
        <f>VLOOKUP(K127,[0]!claf,3,FALSE)</f>
        <v>#N/A</v>
      </c>
      <c r="Q127" s="29" t="b">
        <f>IF(OR(T(E127)="f",T(G127)="f"),TRUE,(ISERROR(P127)))</f>
        <v>1</v>
      </c>
      <c r="V127" s="12"/>
      <c r="W127" s="8"/>
      <c r="X127" s="8"/>
      <c r="Y127" s="8"/>
      <c r="Z127" s="8"/>
    </row>
    <row r="128" spans="1:26" ht="12" customHeight="1">
      <c r="A128" s="156"/>
      <c r="B128" s="54">
        <f>I89</f>
      </c>
      <c r="C128" s="53" t="s">
        <v>111</v>
      </c>
      <c r="D128" s="54">
        <f>I88</f>
      </c>
      <c r="E128" s="10"/>
      <c r="F128" s="14" t="s">
        <v>111</v>
      </c>
      <c r="G128" s="10"/>
      <c r="H128" s="128"/>
      <c r="I128" s="54">
        <f>IF(TRIM(D128)="",B128,IF(TRIM(B128)="",D128,IF(AND(E128=0,G128=0),REPT("_",15),IF(E128=G128,REPT("? ",5),IF(N(E128)&gt;N(G128),B128,D128)))))</f>
      </c>
      <c r="J128" s="90" t="str">
        <f>IF(AND(E128=0,G128=0),REPT("X",2),IF(E128=G128,REPT("X",2),IF(E128&gt;G128,"","")))</f>
        <v>XX</v>
      </c>
      <c r="K128" s="64">
        <f>IF(TRIM(D128)="","",IF(TRIM(B128)="","",IF(AND(E128=0,G128=0),REPT("_",15),IF(E128=G128,REPT("? ",5),IF(N(E128)&gt;N(G128),D128,B128)))))</f>
      </c>
      <c r="L128" s="8"/>
      <c r="M128" s="29" t="e">
        <f>VLOOKUP(I128,[0]!claf,2,FALSE)</f>
        <v>#N/A</v>
      </c>
      <c r="N128" s="29" t="e">
        <f>VLOOKUP(I128,[0]!claf,3,FALSE)</f>
        <v>#N/A</v>
      </c>
      <c r="O128" s="29" t="e">
        <f>VLOOKUP(K128,[0]!claf,2,FALSE)</f>
        <v>#N/A</v>
      </c>
      <c r="P128" s="29" t="e">
        <f>VLOOKUP(K128,[0]!claf,3,FALSE)</f>
        <v>#N/A</v>
      </c>
      <c r="Q128" s="29" t="b">
        <f>IF(OR(T(E128)="f",T(G128)="f"),TRUE,(ISERROR(P128)))</f>
        <v>1</v>
      </c>
      <c r="V128" s="12"/>
      <c r="W128" s="8"/>
      <c r="X128" s="8"/>
      <c r="Y128" s="8"/>
      <c r="Z128" s="8"/>
    </row>
    <row r="129" spans="1:26" ht="12" customHeight="1">
      <c r="A129" s="156"/>
      <c r="B129" s="54">
        <f>I91</f>
      </c>
      <c r="C129" s="53" t="s">
        <v>111</v>
      </c>
      <c r="D129" s="54">
        <f>I90</f>
      </c>
      <c r="E129" s="10"/>
      <c r="F129" s="14" t="s">
        <v>111</v>
      </c>
      <c r="G129" s="10"/>
      <c r="H129" s="128"/>
      <c r="I129" s="54">
        <f>IF(TRIM(D129)="",B129,IF(TRIM(B129)="",D129,IF(AND(E129=0,G129=0),REPT("_",15),IF(E129=G129,REPT("? ",5),IF(N(E129)&gt;N(G129),B129,D129)))))</f>
      </c>
      <c r="J129" s="90" t="str">
        <f>IF(AND(E129=0,G129=0),REPT("X",2),IF(E129=G129,REPT("X",2),IF(E129&gt;G129,"","")))</f>
        <v>XX</v>
      </c>
      <c r="K129" s="64">
        <f>IF(TRIM(D129)="","",IF(TRIM(B129)="","",IF(AND(E129=0,G129=0),REPT("_",15),IF(E129=G129,REPT("? ",5),IF(N(E129)&gt;N(G129),D129,B129)))))</f>
      </c>
      <c r="L129" s="8"/>
      <c r="M129" s="29" t="e">
        <f>VLOOKUP(I129,[0]!claf,2,FALSE)</f>
        <v>#N/A</v>
      </c>
      <c r="N129" s="29" t="e">
        <f>VLOOKUP(I129,[0]!claf,3,FALSE)</f>
        <v>#N/A</v>
      </c>
      <c r="O129" s="29" t="e">
        <f>VLOOKUP(K129,[0]!claf,2,FALSE)</f>
        <v>#N/A</v>
      </c>
      <c r="P129" s="29" t="e">
        <f>VLOOKUP(K129,[0]!claf,3,FALSE)</f>
        <v>#N/A</v>
      </c>
      <c r="Q129" s="29" t="b">
        <f>IF(OR(T(E129)="f",T(G129)="f"),TRUE,(ISERROR(P129)))</f>
        <v>1</v>
      </c>
      <c r="V129" s="12"/>
      <c r="W129" s="8"/>
      <c r="X129" s="8"/>
      <c r="Y129" s="8"/>
      <c r="Z129" s="8"/>
    </row>
    <row r="130" spans="1:26" ht="12" customHeight="1">
      <c r="A130" s="156"/>
      <c r="B130" s="54"/>
      <c r="C130" s="53"/>
      <c r="D130" s="54"/>
      <c r="E130" s="10"/>
      <c r="F130" s="14"/>
      <c r="G130" s="10"/>
      <c r="H130" s="128"/>
      <c r="I130" s="54"/>
      <c r="J130" s="90"/>
      <c r="K130" s="64">
        <f>IF(TRIM(D130)="","",IF(AND(E130=0,G130=0),REPT("_",15),IF(E130=G130,REPT("? ",5),IF(E130&gt;G130,D130,B130))))</f>
      </c>
      <c r="L130" s="8"/>
      <c r="V130" s="8"/>
      <c r="W130" s="8"/>
      <c r="X130" s="8"/>
      <c r="Y130" s="8"/>
      <c r="Z130" s="8"/>
    </row>
    <row r="131" spans="1:26" ht="12" customHeight="1">
      <c r="A131" s="156"/>
      <c r="B131" s="155" t="s">
        <v>121</v>
      </c>
      <c r="C131" s="54"/>
      <c r="D131" s="54"/>
      <c r="E131" s="10"/>
      <c r="F131" s="12"/>
      <c r="G131" s="10"/>
      <c r="H131" s="128"/>
      <c r="I131" s="54"/>
      <c r="J131" s="90"/>
      <c r="K131" s="64">
        <f>IF(TRIM(D131)="","",IF(AND(E131=0,G131=0),REPT("_",15),IF(E131=G131,REPT("? ",5),IF(E131&gt;G131,D131,B131))))</f>
      </c>
      <c r="L131" s="8"/>
      <c r="V131" s="8"/>
      <c r="W131" s="8"/>
      <c r="X131" s="8"/>
      <c r="Y131" s="8"/>
      <c r="Z131" s="8"/>
    </row>
    <row r="132" spans="1:26" ht="12" customHeight="1">
      <c r="A132" s="156"/>
      <c r="B132" s="54">
        <f>K85</f>
      </c>
      <c r="C132" s="53" t="s">
        <v>111</v>
      </c>
      <c r="D132" s="54">
        <f>K84</f>
      </c>
      <c r="E132" s="10"/>
      <c r="F132" s="14" t="s">
        <v>111</v>
      </c>
      <c r="G132" s="10"/>
      <c r="H132" s="128"/>
      <c r="I132" s="54">
        <f>IF(TRIM(D132)="",B132,IF(TRIM(B132)="",D132,IF(AND(E132=0,G132=0),REPT("_",15),IF(E132=G132,REPT("? ",5),IF(N(E132)&gt;N(G132),B132,D132)))))</f>
      </c>
      <c r="J132" s="90" t="str">
        <f>IF(AND(E132=0,G132=0),REPT("X",2),IF(E132=G132,REPT("X",2),IF(E132&gt;G132,"","")))</f>
        <v>XX</v>
      </c>
      <c r="K132" s="64">
        <f>IF(TRIM(D132)="","",IF(TRIM(B132)="","",IF(AND(E132=0,G132=0),REPT("_",15),IF(E132=G132,REPT("? ",5),IF(N(E132)&gt;N(G132),D132,B132)))))</f>
      </c>
      <c r="L132" s="8"/>
      <c r="M132" s="29" t="e">
        <f>VLOOKUP(I132,[0]!claf,2,FALSE)</f>
        <v>#N/A</v>
      </c>
      <c r="N132" s="29" t="e">
        <f>VLOOKUP(I132,[0]!claf,3,FALSE)</f>
        <v>#N/A</v>
      </c>
      <c r="O132" s="29" t="e">
        <f>VLOOKUP(K132,[0]!claf,2,FALSE)</f>
        <v>#N/A</v>
      </c>
      <c r="P132" s="29" t="e">
        <f>VLOOKUP(K132,[0]!claf,3,FALSE)</f>
        <v>#N/A</v>
      </c>
      <c r="Q132" s="29" t="b">
        <f>IF(OR(T(E132)="f",T(G132)="f"),TRUE,(ISERROR(P132)))</f>
        <v>1</v>
      </c>
      <c r="V132" s="8"/>
      <c r="W132" s="8"/>
      <c r="X132" s="8"/>
      <c r="Y132" s="8"/>
      <c r="Z132" s="8"/>
    </row>
    <row r="133" spans="1:26" ht="12" customHeight="1">
      <c r="A133" s="156"/>
      <c r="B133" s="54">
        <f>K87</f>
      </c>
      <c r="C133" s="53" t="s">
        <v>111</v>
      </c>
      <c r="D133" s="54">
        <f>K86</f>
      </c>
      <c r="E133" s="10"/>
      <c r="F133" s="14" t="s">
        <v>111</v>
      </c>
      <c r="G133" s="10"/>
      <c r="H133" s="128"/>
      <c r="I133" s="54">
        <f>IF(TRIM(D133)="",B133,IF(TRIM(B133)="",D133,IF(AND(E133=0,G133=0),REPT("_",15),IF(E133=G133,REPT("? ",5),IF(N(E133)&gt;N(G133),B133,D133)))))</f>
      </c>
      <c r="J133" s="90" t="str">
        <f>IF(AND(E133=0,G133=0),REPT("X",2),IF(E133=G133,REPT("X",2),IF(E133&gt;G133,"","")))</f>
        <v>XX</v>
      </c>
      <c r="K133" s="64">
        <f>IF(TRIM(D133)="","",IF(TRIM(B133)="","",IF(AND(E133=0,G133=0),REPT("_",15),IF(E133=G133,REPT("? ",5),IF(N(E133)&gt;N(G133),D133,B133)))))</f>
      </c>
      <c r="L133" s="8"/>
      <c r="M133" s="29" t="e">
        <f>VLOOKUP(I133,[0]!claf,2,FALSE)</f>
        <v>#N/A</v>
      </c>
      <c r="N133" s="29" t="e">
        <f>VLOOKUP(I133,[0]!claf,3,FALSE)</f>
        <v>#N/A</v>
      </c>
      <c r="O133" s="29" t="e">
        <f>VLOOKUP(K133,[0]!claf,2,FALSE)</f>
        <v>#N/A</v>
      </c>
      <c r="P133" s="29" t="e">
        <f>VLOOKUP(K133,[0]!claf,3,FALSE)</f>
        <v>#N/A</v>
      </c>
      <c r="Q133" s="29" t="b">
        <f>IF(OR(T(E133)="f",T(G133)="f"),TRUE,(ISERROR(P133)))</f>
        <v>1</v>
      </c>
      <c r="V133" s="8"/>
      <c r="W133" s="8"/>
      <c r="X133" s="8"/>
      <c r="Y133" s="8"/>
      <c r="Z133" s="8"/>
    </row>
    <row r="134" spans="1:26" ht="12" customHeight="1">
      <c r="A134" s="156"/>
      <c r="B134" s="54">
        <f>K88</f>
      </c>
      <c r="C134" s="53" t="s">
        <v>111</v>
      </c>
      <c r="D134" s="54">
        <f>K89</f>
      </c>
      <c r="E134" s="10"/>
      <c r="F134" s="14" t="s">
        <v>111</v>
      </c>
      <c r="G134" s="10"/>
      <c r="H134" s="128"/>
      <c r="I134" s="54">
        <f>IF(TRIM(D134)="",B134,IF(TRIM(B134)="",D134,IF(AND(E134=0,G134=0),REPT("_",15),IF(E134=G134,REPT("? ",5),IF(N(E134)&gt;N(G134),B134,D134)))))</f>
      </c>
      <c r="J134" s="90" t="str">
        <f>IF(AND(E134=0,G134=0),REPT("X",2),IF(E134=G134,REPT("X",2),IF(E134&gt;G134,"","")))</f>
        <v>XX</v>
      </c>
      <c r="K134" s="64">
        <f>IF(TRIM(D134)="","",IF(TRIM(B134)="","",IF(AND(E134=0,G134=0),REPT("_",15),IF(E134=G134,REPT("? ",5),IF(N(E134)&gt;N(G134),D134,B134)))))</f>
      </c>
      <c r="L134" s="8"/>
      <c r="M134" s="29" t="e">
        <f>VLOOKUP(I134,[0]!claf,2,FALSE)</f>
        <v>#N/A</v>
      </c>
      <c r="N134" s="29" t="e">
        <f>VLOOKUP(I134,[0]!claf,3,FALSE)</f>
        <v>#N/A</v>
      </c>
      <c r="O134" s="29" t="e">
        <f>VLOOKUP(K134,[0]!claf,2,FALSE)</f>
        <v>#N/A</v>
      </c>
      <c r="P134" s="29" t="e">
        <f>VLOOKUP(K134,[0]!claf,3,FALSE)</f>
        <v>#N/A</v>
      </c>
      <c r="Q134" s="29" t="b">
        <f>IF(OR(T(E134)="f",T(G134)="f"),TRUE,(ISERROR(P134)))</f>
        <v>1</v>
      </c>
      <c r="V134" s="8"/>
      <c r="W134" s="8"/>
      <c r="X134" s="8"/>
      <c r="Y134" s="8"/>
      <c r="Z134" s="8"/>
    </row>
    <row r="135" spans="1:26" ht="12" customHeight="1">
      <c r="A135" s="156"/>
      <c r="B135" s="54">
        <f>K90</f>
      </c>
      <c r="C135" s="53" t="s">
        <v>111</v>
      </c>
      <c r="D135" s="54">
        <f>K91</f>
      </c>
      <c r="E135" s="10"/>
      <c r="F135" s="14" t="s">
        <v>111</v>
      </c>
      <c r="G135" s="10"/>
      <c r="H135" s="128"/>
      <c r="I135" s="54">
        <f>IF(TRIM(D135)="",B135,IF(TRIM(B135)="",D135,IF(AND(E135=0,G135=0),REPT("_",15),IF(E135=G135,REPT("? ",5),IF(N(E135)&gt;N(G135),B135,D135)))))</f>
      </c>
      <c r="J135" s="90" t="str">
        <f>IF(AND(E135=0,G135=0),REPT("X",2),IF(E135=G135,REPT("X",2),IF(E135&gt;G135,"","")))</f>
        <v>XX</v>
      </c>
      <c r="K135" s="64">
        <f>IF(TRIM(D135)="","",IF(TRIM(B135)="","",IF(AND(E135=0,G135=0),REPT("_",15),IF(E135=G135,REPT("? ",5),IF(N(E135)&gt;N(G135),D135,B135)))))</f>
      </c>
      <c r="L135" s="8"/>
      <c r="M135" s="29" t="e">
        <f>VLOOKUP(I135,[0]!claf,2,FALSE)</f>
        <v>#N/A</v>
      </c>
      <c r="N135" s="29" t="e">
        <f>VLOOKUP(I135,[0]!claf,3,FALSE)</f>
        <v>#N/A</v>
      </c>
      <c r="O135" s="29" t="e">
        <f>VLOOKUP(K135,[0]!claf,2,FALSE)</f>
        <v>#N/A</v>
      </c>
      <c r="P135" s="29" t="e">
        <f>VLOOKUP(K135,[0]!claf,3,FALSE)</f>
        <v>#N/A</v>
      </c>
      <c r="Q135" s="29" t="b">
        <f>IF(OR(T(E135)="f",T(G135)="f"),TRUE,(ISERROR(P135)))</f>
        <v>1</v>
      </c>
      <c r="V135" s="8"/>
      <c r="W135" s="8"/>
      <c r="X135" s="8"/>
      <c r="Y135" s="8"/>
      <c r="Z135" s="8"/>
    </row>
    <row r="136" spans="1:26" ht="12" customHeight="1" thickBot="1">
      <c r="A136" s="156"/>
      <c r="B136" s="54"/>
      <c r="C136" s="54"/>
      <c r="D136" s="54"/>
      <c r="E136" s="10"/>
      <c r="F136" s="12"/>
      <c r="G136" s="10"/>
      <c r="H136" s="128"/>
      <c r="I136" s="54"/>
      <c r="J136" s="90"/>
      <c r="K136" s="64"/>
      <c r="L136" s="8"/>
      <c r="V136" s="8"/>
      <c r="W136" s="8"/>
      <c r="X136" s="8"/>
      <c r="Y136" s="8"/>
      <c r="Z136" s="8"/>
    </row>
    <row r="137" spans="1:26" ht="12" customHeight="1">
      <c r="A137" s="171"/>
      <c r="B137" s="157" t="s">
        <v>122</v>
      </c>
      <c r="C137" s="52"/>
      <c r="D137" s="52"/>
      <c r="E137" s="10"/>
      <c r="F137" s="13"/>
      <c r="G137" s="10"/>
      <c r="H137" s="131"/>
      <c r="I137" s="52"/>
      <c r="J137" s="89"/>
      <c r="K137" s="63"/>
      <c r="L137" s="8"/>
      <c r="V137" s="8"/>
      <c r="W137" s="8"/>
      <c r="X137" s="8"/>
      <c r="Y137" s="8"/>
      <c r="Z137" s="8"/>
    </row>
    <row r="138" spans="1:26" ht="12" customHeight="1">
      <c r="A138" s="156"/>
      <c r="B138" s="54">
        <f>I94</f>
      </c>
      <c r="C138" s="53" t="s">
        <v>111</v>
      </c>
      <c r="D138" s="54">
        <f>I95</f>
      </c>
      <c r="E138" s="10"/>
      <c r="F138" s="14" t="s">
        <v>111</v>
      </c>
      <c r="G138" s="10"/>
      <c r="H138" s="128"/>
      <c r="I138" s="54">
        <f>IF(TRIM(D138)="",B138,IF(TRIM(B138)="",D138,IF(AND(E138=0,G138=0),REPT("_",15),IF(E138=G138,REPT("? ",5),IF(N(E138)&gt;N(G138),B138,D138)))))</f>
      </c>
      <c r="J138" s="90" t="str">
        <f>IF(AND(E138=0,G138=0),REPT("X",2),IF(E138=G138,REPT("X",2),IF(E138&gt;G138,"","")))</f>
        <v>XX</v>
      </c>
      <c r="K138" s="64">
        <f>IF(TRIM(D138)="","",IF(TRIM(B138)="","",IF(AND(E138=0,G138=0),REPT("_",15),IF(E138=G138,REPT("? ",5),IF(N(E138)&gt;N(G138),D138,B138)))))</f>
      </c>
      <c r="L138" s="8"/>
      <c r="M138" s="29" t="e">
        <f>VLOOKUP(I138,[0]!claf,2,FALSE)</f>
        <v>#N/A</v>
      </c>
      <c r="N138" s="29" t="e">
        <f>VLOOKUP(I138,[0]!claf,3,FALSE)</f>
        <v>#N/A</v>
      </c>
      <c r="O138" s="29" t="e">
        <f>VLOOKUP(K138,[0]!claf,2,FALSE)</f>
        <v>#N/A</v>
      </c>
      <c r="P138" s="29" t="e">
        <f>VLOOKUP(K138,[0]!claf,3,FALSE)</f>
        <v>#N/A</v>
      </c>
      <c r="Q138" s="29" t="b">
        <f>IF(OR(T(E138)="f",T(G138)="f"),TRUE,(ISERROR(P138)))</f>
        <v>1</v>
      </c>
      <c r="V138" s="8"/>
      <c r="W138" s="8"/>
      <c r="X138" s="8"/>
      <c r="Y138" s="8"/>
      <c r="Z138" s="8"/>
    </row>
    <row r="139" spans="1:26" ht="12" customHeight="1">
      <c r="A139" s="156"/>
      <c r="B139" s="54">
        <f>I96</f>
      </c>
      <c r="C139" s="53" t="s">
        <v>111</v>
      </c>
      <c r="D139" s="54">
        <f>I97</f>
      </c>
      <c r="E139" s="10"/>
      <c r="F139" s="14" t="s">
        <v>111</v>
      </c>
      <c r="G139" s="10"/>
      <c r="H139" s="128"/>
      <c r="I139" s="54">
        <f>IF(TRIM(D139)="",B139,IF(TRIM(B139)="",D139,IF(AND(E139=0,G139=0),REPT("_",15),IF(E139=G139,REPT("? ",5),IF(N(E139)&gt;N(G139),B139,D139)))))</f>
      </c>
      <c r="J139" s="90" t="str">
        <f>IF(AND(E139=0,G139=0),REPT("X",2),IF(E139=G139,REPT("X",2),IF(E139&gt;G139,"","")))</f>
        <v>XX</v>
      </c>
      <c r="K139" s="64">
        <f>IF(TRIM(D139)="","",IF(TRIM(B139)="","",IF(AND(E139=0,G139=0),REPT("_",15),IF(E139=G139,REPT("? ",5),IF(N(E139)&gt;N(G139),D139,B139)))))</f>
      </c>
      <c r="L139" s="8"/>
      <c r="M139" s="29" t="e">
        <f>VLOOKUP(I139,[0]!claf,2,FALSE)</f>
        <v>#N/A</v>
      </c>
      <c r="N139" s="29" t="e">
        <f>VLOOKUP(I139,[0]!claf,3,FALSE)</f>
        <v>#N/A</v>
      </c>
      <c r="O139" s="29" t="e">
        <f>VLOOKUP(K139,[0]!claf,2,FALSE)</f>
        <v>#N/A</v>
      </c>
      <c r="P139" s="29" t="e">
        <f>VLOOKUP(K139,[0]!claf,3,FALSE)</f>
        <v>#N/A</v>
      </c>
      <c r="Q139" s="29" t="b">
        <f>IF(OR(T(E139)="f",T(G139)="f"),TRUE,(ISERROR(P139)))</f>
        <v>1</v>
      </c>
      <c r="V139" s="8"/>
      <c r="W139" s="8"/>
      <c r="X139" s="8"/>
      <c r="Y139" s="8"/>
      <c r="Z139" s="8"/>
    </row>
    <row r="140" spans="1:26" ht="12" customHeight="1">
      <c r="A140" s="156"/>
      <c r="B140" s="54">
        <f>I99</f>
      </c>
      <c r="C140" s="53" t="s">
        <v>111</v>
      </c>
      <c r="D140" s="54">
        <f>I98</f>
      </c>
      <c r="E140" s="10"/>
      <c r="F140" s="14" t="s">
        <v>111</v>
      </c>
      <c r="G140" s="10"/>
      <c r="H140" s="128"/>
      <c r="I140" s="54">
        <f>IF(TRIM(D140)="",B140,IF(TRIM(B140)="",D140,IF(AND(E140=0,G140=0),REPT("_",15),IF(E140=G140,REPT("? ",5),IF(N(E140)&gt;N(G140),B140,D140)))))</f>
      </c>
      <c r="J140" s="90" t="str">
        <f>IF(AND(E140=0,G140=0),REPT("X",2),IF(E140=G140,REPT("X",2),IF(E140&gt;G140,"","")))</f>
        <v>XX</v>
      </c>
      <c r="K140" s="64">
        <f>IF(TRIM(D140)="","",IF(TRIM(B140)="","",IF(AND(E140=0,G140=0),REPT("_",15),IF(E140=G140,REPT("? ",5),IF(N(E140)&gt;N(G140),D140,B140)))))</f>
      </c>
      <c r="L140" s="8"/>
      <c r="M140" s="29" t="e">
        <f>VLOOKUP(I140,[0]!claf,2,FALSE)</f>
        <v>#N/A</v>
      </c>
      <c r="N140" s="29" t="e">
        <f>VLOOKUP(I140,[0]!claf,3,FALSE)</f>
        <v>#N/A</v>
      </c>
      <c r="O140" s="29" t="e">
        <f>VLOOKUP(K140,[0]!claf,2,FALSE)</f>
        <v>#N/A</v>
      </c>
      <c r="P140" s="29" t="e">
        <f>VLOOKUP(K140,[0]!claf,3,FALSE)</f>
        <v>#N/A</v>
      </c>
      <c r="Q140" s="29" t="b">
        <f>IF(OR(T(E140)="f",T(G140)="f"),TRUE,(ISERROR(P140)))</f>
        <v>1</v>
      </c>
      <c r="V140" s="8"/>
      <c r="W140" s="8"/>
      <c r="X140" s="8"/>
      <c r="Y140" s="8"/>
      <c r="Z140" s="8"/>
    </row>
    <row r="141" spans="1:26" ht="12" customHeight="1">
      <c r="A141" s="156"/>
      <c r="B141" s="54">
        <f>I101</f>
      </c>
      <c r="C141" s="53" t="s">
        <v>111</v>
      </c>
      <c r="D141" s="54">
        <f>I100</f>
      </c>
      <c r="E141" s="10"/>
      <c r="F141" s="14" t="s">
        <v>111</v>
      </c>
      <c r="G141" s="10"/>
      <c r="H141" s="128"/>
      <c r="I141" s="54">
        <f>IF(TRIM(D141)="",B141,IF(TRIM(B141)="",D141,IF(AND(E141=0,G141=0),REPT("_",15),IF(E141=G141,REPT("? ",5),IF(N(E141)&gt;N(G141),B141,D141)))))</f>
      </c>
      <c r="J141" s="90" t="str">
        <f>IF(AND(E141=0,G141=0),REPT("X",2),IF(E141=G141,REPT("X",2),IF(E141&gt;G141,"","")))</f>
        <v>XX</v>
      </c>
      <c r="K141" s="64">
        <f>IF(TRIM(D141)="","",IF(TRIM(B141)="","",IF(AND(E141=0,G141=0),REPT("_",15),IF(E141=G141,REPT("? ",5),IF(N(E141)&gt;N(G141),D141,B141)))))</f>
      </c>
      <c r="L141" s="8"/>
      <c r="M141" s="29" t="e">
        <f>VLOOKUP(I141,[0]!claf,2,FALSE)</f>
        <v>#N/A</v>
      </c>
      <c r="N141" s="29" t="e">
        <f>VLOOKUP(I141,[0]!claf,3,FALSE)</f>
        <v>#N/A</v>
      </c>
      <c r="O141" s="29" t="e">
        <f>VLOOKUP(K141,[0]!claf,2,FALSE)</f>
        <v>#N/A</v>
      </c>
      <c r="P141" s="29" t="e">
        <f>VLOOKUP(K141,[0]!claf,3,FALSE)</f>
        <v>#N/A</v>
      </c>
      <c r="Q141" s="29" t="b">
        <f>IF(OR(T(E141)="f",T(G141)="f"),TRUE,(ISERROR(P141)))</f>
        <v>1</v>
      </c>
      <c r="V141" s="8"/>
      <c r="W141" s="8"/>
      <c r="X141" s="8"/>
      <c r="Y141" s="8"/>
      <c r="Z141" s="8"/>
    </row>
    <row r="142" spans="1:26" ht="12" customHeight="1">
      <c r="A142" s="156"/>
      <c r="B142" s="54"/>
      <c r="C142" s="54"/>
      <c r="D142" s="54"/>
      <c r="E142" s="10"/>
      <c r="F142" s="12"/>
      <c r="G142" s="10"/>
      <c r="H142" s="128"/>
      <c r="I142" s="54"/>
      <c r="J142" s="90"/>
      <c r="K142" s="64">
        <f>IF(TRIM(D142)="","",IF(AND(E142=0,G142=0),REPT("_",15),IF(E142=G142,REPT("? ",5),IF(E142&gt;G142,D142,B142))))</f>
      </c>
      <c r="L142" s="8"/>
      <c r="V142" s="8"/>
      <c r="W142" s="8"/>
      <c r="X142" s="8"/>
      <c r="Y142" s="8"/>
      <c r="Z142" s="8"/>
    </row>
    <row r="143" spans="1:26" ht="12" customHeight="1">
      <c r="A143" s="156"/>
      <c r="B143" s="155" t="s">
        <v>123</v>
      </c>
      <c r="C143" s="54"/>
      <c r="D143" s="54"/>
      <c r="E143" s="10"/>
      <c r="F143" s="12"/>
      <c r="G143" s="10"/>
      <c r="H143" s="128"/>
      <c r="I143" s="54"/>
      <c r="J143" s="90"/>
      <c r="K143" s="64">
        <f>IF(TRIM(D143)="","",IF(AND(E143=0,G143=0),REPT("_",15),IF(E143=G143,REPT("? ",5),IF(E143&gt;G143,D143,B143))))</f>
      </c>
      <c r="L143" s="8"/>
      <c r="V143" s="8"/>
      <c r="W143" s="8"/>
      <c r="X143" s="8"/>
      <c r="Y143" s="8"/>
      <c r="Z143" s="8"/>
    </row>
    <row r="144" spans="1:26" ht="12" customHeight="1">
      <c r="A144" s="156"/>
      <c r="B144" s="54">
        <f>K95</f>
      </c>
      <c r="C144" s="53" t="s">
        <v>111</v>
      </c>
      <c r="D144" s="54">
        <f>K94</f>
      </c>
      <c r="E144" s="10"/>
      <c r="F144" s="14" t="s">
        <v>111</v>
      </c>
      <c r="G144" s="10"/>
      <c r="H144" s="128"/>
      <c r="I144" s="54">
        <f>IF(TRIM(D144)="",B144,IF(TRIM(B144)="",D144,IF(AND(E144=0,G144=0),REPT("_",15),IF(E144=G144,REPT("? ",5),IF(N(E144)&gt;N(G144),B144,D144)))))</f>
      </c>
      <c r="J144" s="90" t="str">
        <f>IF(AND(E144=0,G144=0),REPT("X",2),IF(E144=G144,REPT("X",2),IF(E144&gt;G144,"","")))</f>
        <v>XX</v>
      </c>
      <c r="K144" s="64">
        <f>IF(TRIM(D144)="","",IF(TRIM(B144)="","",IF(AND(E144=0,G144=0),REPT("_",15),IF(E144=G144,REPT("? ",5),IF(N(E144)&gt;N(G144),D144,B144)))))</f>
      </c>
      <c r="L144" s="8"/>
      <c r="M144" s="29" t="e">
        <f>VLOOKUP(I144,[0]!claf,2,FALSE)</f>
        <v>#N/A</v>
      </c>
      <c r="N144" s="29" t="e">
        <f>VLOOKUP(I144,[0]!claf,3,FALSE)</f>
        <v>#N/A</v>
      </c>
      <c r="O144" s="29" t="e">
        <f>VLOOKUP(K144,[0]!claf,2,FALSE)</f>
        <v>#N/A</v>
      </c>
      <c r="P144" s="29" t="e">
        <f>VLOOKUP(K144,[0]!claf,3,FALSE)</f>
        <v>#N/A</v>
      </c>
      <c r="Q144" s="29" t="b">
        <f>IF(OR(T(E144)="f",T(G144)="f"),TRUE,(ISERROR(P144)))</f>
        <v>1</v>
      </c>
      <c r="V144" s="8"/>
      <c r="W144" s="8"/>
      <c r="X144" s="8"/>
      <c r="Y144" s="8"/>
      <c r="Z144" s="8"/>
    </row>
    <row r="145" spans="1:26" ht="12" customHeight="1">
      <c r="A145" s="156"/>
      <c r="B145" s="54">
        <f>K97</f>
      </c>
      <c r="C145" s="53" t="s">
        <v>111</v>
      </c>
      <c r="D145" s="54">
        <f>K96</f>
      </c>
      <c r="E145" s="10"/>
      <c r="F145" s="14" t="s">
        <v>111</v>
      </c>
      <c r="G145" s="10"/>
      <c r="H145" s="128"/>
      <c r="I145" s="54">
        <f>IF(TRIM(D145)="",B145,IF(TRIM(B145)="",D145,IF(AND(E145=0,G145=0),REPT("_",15),IF(E145=G145,REPT("? ",5),IF(N(E145)&gt;N(G145),B145,D145)))))</f>
      </c>
      <c r="J145" s="90" t="str">
        <f>IF(AND(E145=0,G145=0),REPT("X",2),IF(E145=G145,REPT("X",2),IF(E145&gt;G145,"","")))</f>
        <v>XX</v>
      </c>
      <c r="K145" s="64">
        <f>IF(TRIM(D145)="","",IF(TRIM(B145)="","",IF(AND(E145=0,G145=0),REPT("_",15),IF(E145=G145,REPT("? ",5),IF(N(E145)&gt;N(G145),D145,B145)))))</f>
      </c>
      <c r="L145" s="8"/>
      <c r="M145" s="29" t="e">
        <f>VLOOKUP(I145,[0]!claf,2,FALSE)</f>
        <v>#N/A</v>
      </c>
      <c r="N145" s="29" t="e">
        <f>VLOOKUP(I145,[0]!claf,3,FALSE)</f>
        <v>#N/A</v>
      </c>
      <c r="O145" s="29" t="e">
        <f>VLOOKUP(K145,[0]!claf,2,FALSE)</f>
        <v>#N/A</v>
      </c>
      <c r="P145" s="29" t="e">
        <f>VLOOKUP(K145,[0]!claf,3,FALSE)</f>
        <v>#N/A</v>
      </c>
      <c r="Q145" s="29" t="b">
        <f>IF(OR(T(E145)="f",T(G145)="f"),TRUE,(ISERROR(P145)))</f>
        <v>1</v>
      </c>
      <c r="V145" s="8"/>
      <c r="W145" s="8"/>
      <c r="X145" s="8"/>
      <c r="Y145" s="8"/>
      <c r="Z145" s="8"/>
    </row>
    <row r="146" spans="1:26" ht="12" customHeight="1">
      <c r="A146" s="156"/>
      <c r="B146" s="54">
        <f>K98</f>
      </c>
      <c r="C146" s="53" t="s">
        <v>111</v>
      </c>
      <c r="D146" s="54">
        <f>K99</f>
      </c>
      <c r="E146" s="10"/>
      <c r="F146" s="14" t="s">
        <v>111</v>
      </c>
      <c r="G146" s="10"/>
      <c r="H146" s="128"/>
      <c r="I146" s="54">
        <f>IF(TRIM(D146)="",B146,IF(TRIM(B146)="",D146,IF(AND(E146=0,G146=0),REPT("_",15),IF(E146=G146,REPT("? ",5),IF(N(E146)&gt;N(G146),B146,D146)))))</f>
      </c>
      <c r="J146" s="90" t="str">
        <f>IF(AND(E146=0,G146=0),REPT("X",2),IF(E146=G146,REPT("X",2),IF(E146&gt;G146,"","")))</f>
        <v>XX</v>
      </c>
      <c r="K146" s="64">
        <f>IF(TRIM(D146)="","",IF(TRIM(B146)="","",IF(AND(E146=0,G146=0),REPT("_",15),IF(E146=G146,REPT("? ",5),IF(N(E146)&gt;N(G146),D146,B146)))))</f>
      </c>
      <c r="L146" s="8"/>
      <c r="M146" s="29" t="e">
        <f>VLOOKUP(I146,[0]!claf,2,FALSE)</f>
        <v>#N/A</v>
      </c>
      <c r="N146" s="29" t="e">
        <f>VLOOKUP(I146,[0]!claf,3,FALSE)</f>
        <v>#N/A</v>
      </c>
      <c r="O146" s="29" t="e">
        <f>VLOOKUP(K146,[0]!claf,2,FALSE)</f>
        <v>#N/A</v>
      </c>
      <c r="P146" s="29" t="e">
        <f>VLOOKUP(K146,[0]!claf,3,FALSE)</f>
        <v>#N/A</v>
      </c>
      <c r="Q146" s="29" t="b">
        <f>IF(OR(T(E146)="f",T(G146)="f"),TRUE,(ISERROR(P146)))</f>
        <v>1</v>
      </c>
      <c r="V146" s="8"/>
      <c r="W146" s="8"/>
      <c r="X146" s="8"/>
      <c r="Y146" s="8"/>
      <c r="Z146" s="8"/>
    </row>
    <row r="147" spans="1:26" ht="12" customHeight="1">
      <c r="A147" s="156"/>
      <c r="B147" s="54">
        <f>K100</f>
      </c>
      <c r="C147" s="53" t="s">
        <v>111</v>
      </c>
      <c r="D147" s="54">
        <f>K101</f>
      </c>
      <c r="E147" s="10"/>
      <c r="F147" s="14" t="s">
        <v>111</v>
      </c>
      <c r="G147" s="10"/>
      <c r="H147" s="128"/>
      <c r="I147" s="54">
        <f>IF(TRIM(D147)="",B147,IF(TRIM(B147)="",D147,IF(AND(E147=0,G147=0),REPT("_",15),IF(E147=G147,REPT("? ",5),IF(N(E147)&gt;N(G147),B147,D147)))))</f>
      </c>
      <c r="J147" s="90" t="str">
        <f>IF(AND(E147=0,G147=0),REPT("X",2),IF(E147=G147,REPT("X",2),IF(E147&gt;G147,"","")))</f>
        <v>XX</v>
      </c>
      <c r="K147" s="64">
        <f>IF(TRIM(D147)="","",IF(TRIM(B147)="","",IF(AND(E147=0,G147=0),REPT("_",15),IF(E147=G147,REPT("? ",5),IF(N(E147)&gt;N(G147),D147,B147)))))</f>
      </c>
      <c r="L147" s="8"/>
      <c r="M147" s="29" t="e">
        <f>VLOOKUP(I147,[0]!claf,2,FALSE)</f>
        <v>#N/A</v>
      </c>
      <c r="N147" s="29" t="e">
        <f>VLOOKUP(I147,[0]!claf,3,FALSE)</f>
        <v>#N/A</v>
      </c>
      <c r="O147" s="29" t="e">
        <f>VLOOKUP(K147,[0]!claf,2,FALSE)</f>
        <v>#N/A</v>
      </c>
      <c r="P147" s="29" t="e">
        <f>VLOOKUP(K147,[0]!claf,3,FALSE)</f>
        <v>#N/A</v>
      </c>
      <c r="Q147" s="29" t="b">
        <f>IF(OR(T(E147)="f",T(G147)="f"),TRUE,(ISERROR(P147)))</f>
        <v>1</v>
      </c>
      <c r="V147" s="8"/>
      <c r="W147" s="8"/>
      <c r="X147" s="8"/>
      <c r="Y147" s="8"/>
      <c r="Z147" s="8"/>
    </row>
    <row r="148" spans="1:26" ht="12" customHeight="1" thickBot="1">
      <c r="A148" s="156"/>
      <c r="B148" s="54"/>
      <c r="C148" s="54"/>
      <c r="D148" s="54"/>
      <c r="E148" s="10"/>
      <c r="F148" s="12"/>
      <c r="G148" s="10"/>
      <c r="H148" s="128"/>
      <c r="I148" s="54"/>
      <c r="J148" s="90"/>
      <c r="K148" s="64"/>
      <c r="L148" s="8"/>
      <c r="V148" s="8"/>
      <c r="W148" s="8"/>
      <c r="X148" s="8"/>
      <c r="Y148" s="8"/>
      <c r="Z148" s="8"/>
    </row>
    <row r="149" spans="1:26" ht="12" customHeight="1">
      <c r="A149" s="171"/>
      <c r="B149" s="157" t="s">
        <v>124</v>
      </c>
      <c r="C149" s="52"/>
      <c r="D149" s="52"/>
      <c r="E149" s="10"/>
      <c r="F149" s="13"/>
      <c r="G149" s="10"/>
      <c r="H149" s="131"/>
      <c r="I149" s="52"/>
      <c r="J149" s="89"/>
      <c r="K149" s="63"/>
      <c r="L149" s="8"/>
      <c r="V149" s="8"/>
      <c r="W149" s="8"/>
      <c r="X149" s="8"/>
      <c r="Y149" s="8"/>
      <c r="Z149" s="8"/>
    </row>
    <row r="150" spans="1:26" ht="12" customHeight="1">
      <c r="A150" s="156"/>
      <c r="B150" s="54">
        <f>I104</f>
      </c>
      <c r="C150" s="53" t="s">
        <v>111</v>
      </c>
      <c r="D150" s="54">
        <f>I105</f>
      </c>
      <c r="E150" s="10"/>
      <c r="F150" s="14" t="s">
        <v>111</v>
      </c>
      <c r="G150" s="10"/>
      <c r="H150" s="128"/>
      <c r="I150" s="54">
        <f>IF(TRIM(D150)="",B150,IF(TRIM(B150)="",D150,IF(AND(E150=0,G150=0),REPT("_",15),IF(E150=G150,REPT("? ",5),IF(N(E150)&gt;N(G150),B150,D150)))))</f>
      </c>
      <c r="J150" s="90" t="str">
        <f>IF(AND(E150=0,G150=0),REPT("X",2),IF(E150=G150,REPT("X",2),IF(E150&gt;G150,"","")))</f>
        <v>XX</v>
      </c>
      <c r="K150" s="64">
        <f>IF(TRIM(D150)="","",IF(TRIM(B150)="","",IF(AND(E150=0,G150=0),REPT("_",15),IF(E150=G150,REPT("? ",5),IF(N(E150)&gt;N(G150),D150,B150)))))</f>
      </c>
      <c r="L150" s="8"/>
      <c r="M150" s="29" t="e">
        <f>VLOOKUP(I150,[0]!claf,2,FALSE)</f>
        <v>#N/A</v>
      </c>
      <c r="N150" s="29" t="e">
        <f>VLOOKUP(I150,[0]!claf,3,FALSE)</f>
        <v>#N/A</v>
      </c>
      <c r="O150" s="29" t="e">
        <f>VLOOKUP(K150,[0]!claf,2,FALSE)</f>
        <v>#N/A</v>
      </c>
      <c r="P150" s="29" t="e">
        <f>VLOOKUP(K150,[0]!claf,3,FALSE)</f>
        <v>#N/A</v>
      </c>
      <c r="Q150" s="29" t="b">
        <f>IF(OR(T(E150)="f",T(G150)="f"),TRUE,(ISERROR(P150)))</f>
        <v>1</v>
      </c>
      <c r="V150" s="8"/>
      <c r="W150" s="8"/>
      <c r="X150" s="8"/>
      <c r="Y150" s="8"/>
      <c r="Z150" s="8"/>
    </row>
    <row r="151" spans="1:26" ht="12" customHeight="1">
      <c r="A151" s="156"/>
      <c r="B151" s="54">
        <f>I106</f>
      </c>
      <c r="C151" s="53" t="s">
        <v>111</v>
      </c>
      <c r="D151" s="54">
        <f>I107</f>
      </c>
      <c r="E151" s="10"/>
      <c r="F151" s="14" t="s">
        <v>111</v>
      </c>
      <c r="G151" s="10"/>
      <c r="H151" s="128"/>
      <c r="I151" s="54">
        <f>IF(TRIM(D151)="",B151,IF(TRIM(B151)="",D151,IF(AND(E151=0,G151=0),REPT("_",15),IF(E151=G151,REPT("? ",5),IF(N(E151)&gt;N(G151),B151,D151)))))</f>
      </c>
      <c r="J151" s="90" t="str">
        <f>IF(AND(E151=0,G151=0),REPT("X",2),IF(E151=G151,REPT("X",2),IF(E151&gt;G151,"","")))</f>
        <v>XX</v>
      </c>
      <c r="K151" s="64">
        <f>IF(TRIM(D151)="","",IF(TRIM(B151)="","",IF(AND(E151=0,G151=0),REPT("_",15),IF(E151=G151,REPT("? ",5),IF(N(E151)&gt;N(G151),D151,B151)))))</f>
      </c>
      <c r="L151" s="8"/>
      <c r="M151" s="29" t="e">
        <f>VLOOKUP(I151,[0]!claf,2,FALSE)</f>
        <v>#N/A</v>
      </c>
      <c r="N151" s="29" t="e">
        <f>VLOOKUP(I151,[0]!claf,3,FALSE)</f>
        <v>#N/A</v>
      </c>
      <c r="O151" s="29" t="e">
        <f>VLOOKUP(K151,[0]!claf,2,FALSE)</f>
        <v>#N/A</v>
      </c>
      <c r="P151" s="29" t="e">
        <f>VLOOKUP(K151,[0]!claf,3,FALSE)</f>
        <v>#N/A</v>
      </c>
      <c r="Q151" s="29" t="b">
        <f>IF(OR(T(E151)="f",T(G151)="f"),TRUE,(ISERROR(P151)))</f>
        <v>1</v>
      </c>
      <c r="V151" s="8"/>
      <c r="W151" s="8"/>
      <c r="X151" s="8"/>
      <c r="Y151" s="8"/>
      <c r="Z151" s="8"/>
    </row>
    <row r="152" spans="1:26" ht="12" customHeight="1">
      <c r="A152" s="156"/>
      <c r="B152" s="54">
        <f>I109</f>
      </c>
      <c r="C152" s="53" t="s">
        <v>111</v>
      </c>
      <c r="D152" s="54">
        <f>I108</f>
      </c>
      <c r="E152" s="10"/>
      <c r="F152" s="14" t="s">
        <v>111</v>
      </c>
      <c r="G152" s="10"/>
      <c r="H152" s="128"/>
      <c r="I152" s="54">
        <f>IF(TRIM(D152)="",B152,IF(TRIM(B152)="",D152,IF(AND(E152=0,G152=0),REPT("_",15),IF(E152=G152,REPT("? ",5),IF(N(E152)&gt;N(G152),B152,D152)))))</f>
      </c>
      <c r="J152" s="90" t="str">
        <f>IF(AND(E152=0,G152=0),REPT("X",2),IF(E152=G152,REPT("X",2),IF(E152&gt;G152,"","")))</f>
        <v>XX</v>
      </c>
      <c r="K152" s="64">
        <f>IF(TRIM(D152)="","",IF(TRIM(B152)="","",IF(AND(E152=0,G152=0),REPT("_",15),IF(E152=G152,REPT("? ",5),IF(N(E152)&gt;N(G152),D152,B152)))))</f>
      </c>
      <c r="L152" s="8"/>
      <c r="M152" s="29" t="e">
        <f>VLOOKUP(I152,[0]!claf,2,FALSE)</f>
        <v>#N/A</v>
      </c>
      <c r="N152" s="29" t="e">
        <f>VLOOKUP(I152,[0]!claf,3,FALSE)</f>
        <v>#N/A</v>
      </c>
      <c r="O152" s="29" t="e">
        <f>VLOOKUP(K152,[0]!claf,2,FALSE)</f>
        <v>#N/A</v>
      </c>
      <c r="P152" s="29" t="e">
        <f>VLOOKUP(K152,[0]!claf,3,FALSE)</f>
        <v>#N/A</v>
      </c>
      <c r="Q152" s="29" t="b">
        <f>IF(OR(T(E152)="f",T(G152)="f"),TRUE,(ISERROR(P152)))</f>
        <v>1</v>
      </c>
      <c r="V152" s="8"/>
      <c r="W152" s="8"/>
      <c r="X152" s="8"/>
      <c r="Y152" s="8"/>
      <c r="Z152" s="8"/>
    </row>
    <row r="153" spans="1:26" ht="12" customHeight="1">
      <c r="A153" s="156"/>
      <c r="B153" s="54">
        <f>I111</f>
      </c>
      <c r="C153" s="53" t="s">
        <v>111</v>
      </c>
      <c r="D153" s="54">
        <f>I110</f>
      </c>
      <c r="E153" s="10"/>
      <c r="F153" s="14" t="s">
        <v>111</v>
      </c>
      <c r="G153" s="10"/>
      <c r="H153" s="128"/>
      <c r="I153" s="54">
        <f>IF(TRIM(D153)="",B153,IF(TRIM(B153)="",D153,IF(AND(E153=0,G153=0),REPT("_",15),IF(E153=G153,REPT("? ",5),IF(N(E153)&gt;N(G153),B153,D153)))))</f>
      </c>
      <c r="J153" s="90" t="str">
        <f>IF(AND(E153=0,G153=0),REPT("X",2),IF(E153=G153,REPT("X",2),IF(E153&gt;G153,"","")))</f>
        <v>XX</v>
      </c>
      <c r="K153" s="64">
        <f>IF(TRIM(D153)="","",IF(TRIM(B153)="","",IF(AND(E153=0,G153=0),REPT("_",15),IF(E153=G153,REPT("? ",5),IF(N(E153)&gt;N(G153),D153,B153)))))</f>
      </c>
      <c r="L153" s="8"/>
      <c r="M153" s="29" t="e">
        <f>VLOOKUP(I153,[0]!claf,2,FALSE)</f>
        <v>#N/A</v>
      </c>
      <c r="N153" s="29" t="e">
        <f>VLOOKUP(I153,[0]!claf,3,FALSE)</f>
        <v>#N/A</v>
      </c>
      <c r="O153" s="29" t="e">
        <f>VLOOKUP(K153,[0]!claf,2,FALSE)</f>
        <v>#N/A</v>
      </c>
      <c r="P153" s="29" t="e">
        <f>VLOOKUP(K153,[0]!claf,3,FALSE)</f>
        <v>#N/A</v>
      </c>
      <c r="Q153" s="29" t="b">
        <f>IF(OR(T(E153)="f",T(G153)="f"),TRUE,(ISERROR(P153)))</f>
        <v>1</v>
      </c>
      <c r="V153" s="8"/>
      <c r="W153" s="8"/>
      <c r="X153" s="8"/>
      <c r="Y153" s="8"/>
      <c r="Z153" s="8"/>
    </row>
    <row r="154" spans="1:26" ht="12" customHeight="1">
      <c r="A154" s="156"/>
      <c r="B154" s="54"/>
      <c r="C154" s="54"/>
      <c r="D154" s="54"/>
      <c r="E154" s="10"/>
      <c r="F154" s="12"/>
      <c r="G154" s="10"/>
      <c r="H154" s="128"/>
      <c r="I154" s="54"/>
      <c r="J154" s="90"/>
      <c r="K154" s="64">
        <f>IF(TRIM(D154)="","",IF(AND(E154=0,G154=0),REPT("_",15),IF(E154=G154,REPT("? ",5),IF(E154&gt;G154,D154,B154))))</f>
      </c>
      <c r="L154" s="8"/>
      <c r="V154" s="8"/>
      <c r="W154" s="8"/>
      <c r="X154" s="8"/>
      <c r="Y154" s="8"/>
      <c r="Z154" s="8"/>
    </row>
    <row r="155" spans="1:26" ht="12" customHeight="1">
      <c r="A155" s="156"/>
      <c r="B155" s="155" t="s">
        <v>125</v>
      </c>
      <c r="C155" s="54"/>
      <c r="D155" s="54"/>
      <c r="E155" s="10"/>
      <c r="F155" s="12"/>
      <c r="G155" s="10"/>
      <c r="H155" s="128"/>
      <c r="I155" s="54"/>
      <c r="J155" s="90"/>
      <c r="K155" s="64">
        <f>IF(TRIM(D155)="","",IF(AND(E155=0,G155=0),REPT("_",15),IF(E155=G155,REPT("? ",5),IF(E155&gt;G155,D155,B155))))</f>
      </c>
      <c r="L155" s="8"/>
      <c r="V155" s="8"/>
      <c r="W155" s="8"/>
      <c r="X155" s="8"/>
      <c r="Y155" s="8"/>
      <c r="Z155" s="8"/>
    </row>
    <row r="156" spans="1:26" ht="12" customHeight="1">
      <c r="A156" s="156"/>
      <c r="B156" s="54">
        <f>K105</f>
      </c>
      <c r="C156" s="53" t="s">
        <v>111</v>
      </c>
      <c r="D156" s="54">
        <f>K104</f>
      </c>
      <c r="E156" s="10"/>
      <c r="F156" s="14" t="s">
        <v>111</v>
      </c>
      <c r="G156" s="10"/>
      <c r="H156" s="128"/>
      <c r="I156" s="54">
        <f>IF(TRIM(D156)="",B156,IF(TRIM(B156)="",D156,IF(AND(E156=0,G156=0),REPT("_",15),IF(E156=G156,REPT("? ",5),IF(N(E156)&gt;N(G156),B156,D156)))))</f>
      </c>
      <c r="J156" s="90" t="str">
        <f>IF(AND(E156=0,G156=0),REPT("X",2),IF(E156=G156,REPT("X",2),IF(E156&gt;G156,"","")))</f>
        <v>XX</v>
      </c>
      <c r="K156" s="64">
        <f>IF(TRIM(D156)="","",IF(TRIM(B156)="","",IF(AND(E156=0,G156=0),REPT("_",15),IF(E156=G156,REPT("? ",5),IF(N(E156)&gt;N(G156),D156,B156)))))</f>
      </c>
      <c r="L156" s="8"/>
      <c r="M156" s="29" t="e">
        <f>VLOOKUP(I156,[0]!claf,2,FALSE)</f>
        <v>#N/A</v>
      </c>
      <c r="N156" s="29" t="e">
        <f>VLOOKUP(I156,[0]!claf,3,FALSE)</f>
        <v>#N/A</v>
      </c>
      <c r="O156" s="29" t="e">
        <f>VLOOKUP(K156,[0]!claf,2,FALSE)</f>
        <v>#N/A</v>
      </c>
      <c r="P156" s="29" t="e">
        <f>VLOOKUP(K156,[0]!claf,3,FALSE)</f>
        <v>#N/A</v>
      </c>
      <c r="Q156" s="29" t="b">
        <f>IF(OR(T(E156)="f",T(G156)="f"),TRUE,(ISERROR(P156)))</f>
        <v>1</v>
      </c>
      <c r="V156" s="8"/>
      <c r="W156" s="8"/>
      <c r="X156" s="8"/>
      <c r="Y156" s="8"/>
      <c r="Z156" s="8"/>
    </row>
    <row r="157" spans="1:26" ht="12" customHeight="1">
      <c r="A157" s="156"/>
      <c r="B157" s="54">
        <f>K107</f>
      </c>
      <c r="C157" s="53" t="s">
        <v>111</v>
      </c>
      <c r="D157" s="54">
        <f>K106</f>
      </c>
      <c r="E157" s="10"/>
      <c r="F157" s="14" t="s">
        <v>111</v>
      </c>
      <c r="G157" s="10"/>
      <c r="H157" s="128"/>
      <c r="I157" s="54">
        <f>IF(TRIM(D157)="",B157,IF(TRIM(B157)="",D157,IF(AND(E157=0,G157=0),REPT("_",15),IF(E157=G157,REPT("? ",5),IF(N(E157)&gt;N(G157),B157,D157)))))</f>
      </c>
      <c r="J157" s="90" t="str">
        <f>IF(AND(E157=0,G157=0),REPT("X",2),IF(E157=G157,REPT("X",2),IF(E157&gt;G157,"","")))</f>
        <v>XX</v>
      </c>
      <c r="K157" s="64">
        <f>IF(TRIM(D157)="","",IF(TRIM(B157)="","",IF(AND(E157=0,G157=0),REPT("_",15),IF(E157=G157,REPT("? ",5),IF(N(E157)&gt;N(G157),D157,B157)))))</f>
      </c>
      <c r="L157" s="8"/>
      <c r="M157" s="29" t="e">
        <f>VLOOKUP(I157,[0]!claf,2,FALSE)</f>
        <v>#N/A</v>
      </c>
      <c r="N157" s="29" t="e">
        <f>VLOOKUP(I157,[0]!claf,3,FALSE)</f>
        <v>#N/A</v>
      </c>
      <c r="O157" s="29" t="e">
        <f>VLOOKUP(K157,[0]!claf,2,FALSE)</f>
        <v>#N/A</v>
      </c>
      <c r="P157" s="29" t="e">
        <f>VLOOKUP(K157,[0]!claf,3,FALSE)</f>
        <v>#N/A</v>
      </c>
      <c r="Q157" s="29" t="b">
        <f>IF(OR(T(E157)="f",T(G157)="f"),TRUE,(ISERROR(P157)))</f>
        <v>1</v>
      </c>
      <c r="V157" s="8"/>
      <c r="W157" s="8"/>
      <c r="X157" s="8"/>
      <c r="Y157" s="8"/>
      <c r="Z157" s="8"/>
    </row>
    <row r="158" spans="1:26" ht="12" customHeight="1">
      <c r="A158" s="156"/>
      <c r="B158" s="54">
        <f>K108</f>
      </c>
      <c r="C158" s="53" t="s">
        <v>111</v>
      </c>
      <c r="D158" s="54">
        <f>K109</f>
      </c>
      <c r="E158" s="10"/>
      <c r="F158" s="14" t="s">
        <v>111</v>
      </c>
      <c r="G158" s="10"/>
      <c r="H158" s="128"/>
      <c r="I158" s="54">
        <f>IF(TRIM(D158)="",B158,IF(TRIM(B158)="",D158,IF(AND(E158=0,G158=0),REPT("_",15),IF(E158=G158,REPT("? ",5),IF(N(E158)&gt;N(G158),B158,D158)))))</f>
      </c>
      <c r="J158" s="90" t="str">
        <f>IF(AND(E158=0,G158=0),REPT("X",2),IF(E158=G158,REPT("X",2),IF(E158&gt;G158,"","")))</f>
        <v>XX</v>
      </c>
      <c r="K158" s="64">
        <f>IF(TRIM(D158)="","",IF(TRIM(B158)="","",IF(AND(E158=0,G158=0),REPT("_",15),IF(E158=G158,REPT("? ",5),IF(N(E158)&gt;N(G158),D158,B158)))))</f>
      </c>
      <c r="L158" s="8"/>
      <c r="M158" s="29" t="e">
        <f>VLOOKUP(I158,[0]!claf,2,FALSE)</f>
        <v>#N/A</v>
      </c>
      <c r="N158" s="29" t="e">
        <f>VLOOKUP(I158,[0]!claf,3,FALSE)</f>
        <v>#N/A</v>
      </c>
      <c r="O158" s="29" t="e">
        <f>VLOOKUP(K158,[0]!claf,2,FALSE)</f>
        <v>#N/A</v>
      </c>
      <c r="P158" s="29" t="e">
        <f>VLOOKUP(K158,[0]!claf,3,FALSE)</f>
        <v>#N/A</v>
      </c>
      <c r="Q158" s="29" t="b">
        <f>IF(OR(T(E158)="f",T(G158)="f"),TRUE,(ISERROR(P158)))</f>
        <v>1</v>
      </c>
      <c r="V158" s="8"/>
      <c r="W158" s="8"/>
      <c r="X158" s="8"/>
      <c r="Y158" s="8"/>
      <c r="Z158" s="8"/>
    </row>
    <row r="159" spans="1:26" ht="12" customHeight="1">
      <c r="A159" s="156"/>
      <c r="B159" s="54">
        <f>K110</f>
      </c>
      <c r="C159" s="53" t="s">
        <v>111</v>
      </c>
      <c r="D159" s="54">
        <f>K111</f>
      </c>
      <c r="E159" s="10"/>
      <c r="F159" s="14" t="s">
        <v>111</v>
      </c>
      <c r="G159" s="10"/>
      <c r="H159" s="128"/>
      <c r="I159" s="54">
        <f>IF(TRIM(D159)="",B159,IF(TRIM(B159)="",D159,IF(AND(E159=0,G159=0),REPT("_",15),IF(E159=G159,REPT("? ",5),IF(N(E159)&gt;N(G159),B159,D159)))))</f>
      </c>
      <c r="J159" s="90" t="str">
        <f>IF(AND(E159=0,G159=0),REPT("X",2),IF(E159=G159,REPT("X",2),IF(E159&gt;G159,"","")))</f>
        <v>XX</v>
      </c>
      <c r="K159" s="64">
        <f>IF(TRIM(D159)="","",IF(TRIM(B159)="","",IF(AND(E159=0,G159=0),REPT("_",15),IF(E159=G159,REPT("? ",5),IF(N(E159)&gt;N(G159),D159,B159)))))</f>
      </c>
      <c r="L159" s="8"/>
      <c r="M159" s="29" t="e">
        <f>VLOOKUP(I159,[0]!claf,2,FALSE)</f>
        <v>#N/A</v>
      </c>
      <c r="N159" s="29" t="e">
        <f>VLOOKUP(I159,[0]!claf,3,FALSE)</f>
        <v>#N/A</v>
      </c>
      <c r="O159" s="29" t="e">
        <f>VLOOKUP(K159,[0]!claf,2,FALSE)</f>
        <v>#N/A</v>
      </c>
      <c r="P159" s="29" t="e">
        <f>VLOOKUP(K159,[0]!claf,3,FALSE)</f>
        <v>#N/A</v>
      </c>
      <c r="Q159" s="29" t="b">
        <f>IF(OR(T(E159)="f",T(G159)="f"),TRUE,(ISERROR(P159)))</f>
        <v>1</v>
      </c>
      <c r="V159" s="8"/>
      <c r="W159" s="8"/>
      <c r="X159" s="8"/>
      <c r="Y159" s="8"/>
      <c r="Z159" s="8"/>
    </row>
    <row r="160" spans="1:26" ht="12" customHeight="1" thickBot="1">
      <c r="A160" s="156"/>
      <c r="B160" s="54"/>
      <c r="C160" s="54"/>
      <c r="D160" s="54"/>
      <c r="E160" s="10"/>
      <c r="F160" s="12"/>
      <c r="G160" s="10"/>
      <c r="H160" s="128"/>
      <c r="I160" s="54"/>
      <c r="J160" s="90"/>
      <c r="K160" s="64"/>
      <c r="L160" s="8"/>
      <c r="V160" s="8"/>
      <c r="W160" s="8"/>
      <c r="X160" s="8"/>
      <c r="Y160" s="8"/>
      <c r="Z160" s="8"/>
    </row>
    <row r="161" spans="1:26" ht="12" customHeight="1">
      <c r="A161" s="170"/>
      <c r="B161" s="159" t="s">
        <v>126</v>
      </c>
      <c r="C161" s="52"/>
      <c r="D161" s="52"/>
      <c r="E161" s="10"/>
      <c r="F161" s="13"/>
      <c r="G161" s="10"/>
      <c r="H161" s="131"/>
      <c r="I161" s="52"/>
      <c r="J161" s="89"/>
      <c r="K161" s="63"/>
      <c r="L161" s="8"/>
      <c r="V161" s="8"/>
      <c r="W161" s="8"/>
      <c r="X161" s="8"/>
      <c r="Y161" s="8"/>
      <c r="Z161" s="8"/>
    </row>
    <row r="162" spans="1:26" ht="12" customHeight="1">
      <c r="A162" s="156"/>
      <c r="B162" s="54" t="str">
        <f>I114</f>
        <v>QUILLET Pascale 2C121</v>
      </c>
      <c r="C162" s="53" t="s">
        <v>111</v>
      </c>
      <c r="D162" s="54" t="str">
        <f>I115</f>
        <v>QUERNEC  Stéphanie 4D1333</v>
      </c>
      <c r="E162" s="10">
        <v>3</v>
      </c>
      <c r="F162" s="14" t="s">
        <v>111</v>
      </c>
      <c r="G162" s="10">
        <v>0</v>
      </c>
      <c r="H162" s="128" t="s">
        <v>439</v>
      </c>
      <c r="I162" s="54" t="str">
        <f>IF(TRIM(D162)="",B162,IF(TRIM(B162)="",D162,IF(AND(E162=0,G162=0),REPT("_",15),IF(E162=G162,REPT("? ",5),IF(N(E162)&gt;N(G162),B162,D162)))))</f>
        <v>QUILLET Pascale 2C121</v>
      </c>
      <c r="J162" s="90">
        <f>IF(AND(E162=0,G162=0),REPT("X",2),IF(E162=G162,REPT("X",2),IF(E162&gt;G162,"","")))</f>
      </c>
      <c r="K162" s="64" t="str">
        <f>IF(TRIM(D162)="","",IF(TRIM(B162)="","",IF(AND(E162=0,G162=0),REPT("_",15),IF(E162=G162,REPT("? ",5),IF(N(E162)&gt;N(G162),D162,B162)))))</f>
        <v>QUERNEC  Stéphanie 4D1333</v>
      </c>
      <c r="L162" s="8"/>
      <c r="M162" s="29">
        <f>VLOOKUP(I162,[0]!claf,2,FALSE)</f>
        <v>121</v>
      </c>
      <c r="N162" s="29">
        <f>VLOOKUP(I162,[0]!claf,3,FALSE)</f>
        <v>5</v>
      </c>
      <c r="O162" s="29">
        <f>VLOOKUP(K162,[0]!claf,2,FALSE)</f>
        <v>1333</v>
      </c>
      <c r="P162" s="29">
        <f>VLOOKUP(K162,[0]!claf,3,FALSE)</f>
        <v>14</v>
      </c>
      <c r="Q162" s="29" t="b">
        <f>IF(OR(T(E162)="f",T(G162)="f"),TRUE,(ISERROR(P162)))</f>
        <v>0</v>
      </c>
      <c r="V162" s="8"/>
      <c r="W162" s="8"/>
      <c r="X162" s="8"/>
      <c r="Y162" s="8"/>
      <c r="Z162" s="8"/>
    </row>
    <row r="163" spans="1:26" ht="12" customHeight="1">
      <c r="A163" s="156"/>
      <c r="B163" s="54" t="str">
        <f>I117</f>
        <v>DANIEL Véronique 3B298</v>
      </c>
      <c r="C163" s="53" t="s">
        <v>111</v>
      </c>
      <c r="D163" s="54" t="str">
        <f>I116</f>
        <v>LECUE  Sandrine 3D487</v>
      </c>
      <c r="E163" s="10">
        <v>3</v>
      </c>
      <c r="F163" s="14" t="s">
        <v>111</v>
      </c>
      <c r="G163" s="10">
        <v>1</v>
      </c>
      <c r="H163" s="128" t="s">
        <v>440</v>
      </c>
      <c r="I163" s="54" t="str">
        <f>IF(TRIM(D163)="",B163,IF(TRIM(B163)="",D163,IF(AND(E163=0,G163=0),REPT("_",15),IF(E163=G163,REPT("? ",5),IF(N(E163)&gt;N(G163),B163,D163)))))</f>
        <v>DANIEL Véronique 3B298</v>
      </c>
      <c r="J163" s="90">
        <f>IF(AND(E163=0,G163=0),REPT("X",2),IF(E163=G163,REPT("X",2),IF(E163&gt;G163,"","")))</f>
      </c>
      <c r="K163" s="64" t="str">
        <f>IF(TRIM(D163)="","",IF(TRIM(B163)="","",IF(AND(E163=0,G163=0),REPT("_",15),IF(E163=G163,REPT("? ",5),IF(N(E163)&gt;N(G163),D163,B163)))))</f>
        <v>LECUE  Sandrine 3D487</v>
      </c>
      <c r="L163" s="8"/>
      <c r="M163" s="29">
        <f>VLOOKUP(I163,[0]!claf,2,FALSE)</f>
        <v>298</v>
      </c>
      <c r="N163" s="29">
        <f>VLOOKUP(I163,[0]!claf,3,FALSE)</f>
        <v>8</v>
      </c>
      <c r="O163" s="29">
        <f>VLOOKUP(K163,[0]!claf,2,FALSE)</f>
        <v>487</v>
      </c>
      <c r="P163" s="29">
        <f>VLOOKUP(K163,[0]!claf,3,FALSE)</f>
        <v>10</v>
      </c>
      <c r="Q163" s="29" t="b">
        <f>IF(OR(T(E163)="f",T(G163)="f"),TRUE,(ISERROR(P163)))</f>
        <v>0</v>
      </c>
      <c r="V163" s="8"/>
      <c r="W163" s="8"/>
      <c r="X163" s="8"/>
      <c r="Y163" s="8"/>
      <c r="Z163" s="8"/>
    </row>
    <row r="164" spans="1:26" ht="12" customHeight="1">
      <c r="A164" s="156"/>
      <c r="B164" s="54"/>
      <c r="C164" s="54"/>
      <c r="D164" s="54"/>
      <c r="E164" s="10"/>
      <c r="F164" s="12"/>
      <c r="G164" s="10"/>
      <c r="H164" s="128"/>
      <c r="I164" s="54"/>
      <c r="J164" s="90"/>
      <c r="K164" s="64"/>
      <c r="L164" s="8"/>
      <c r="V164" s="8"/>
      <c r="W164" s="8"/>
      <c r="X164" s="8"/>
      <c r="Y164" s="8"/>
      <c r="Z164" s="8"/>
    </row>
    <row r="165" spans="1:26" ht="12" customHeight="1">
      <c r="A165" s="156"/>
      <c r="B165" s="155" t="s">
        <v>127</v>
      </c>
      <c r="C165" s="54"/>
      <c r="D165" s="54"/>
      <c r="E165" s="10"/>
      <c r="F165" s="12"/>
      <c r="G165" s="10"/>
      <c r="H165" s="128"/>
      <c r="I165" s="54"/>
      <c r="J165" s="90"/>
      <c r="K165" s="64"/>
      <c r="L165" s="8"/>
      <c r="V165" s="8"/>
      <c r="W165" s="8"/>
      <c r="X165" s="8"/>
      <c r="Y165" s="8"/>
      <c r="Z165" s="8"/>
    </row>
    <row r="166" spans="1:26" ht="12" customHeight="1">
      <c r="A166" s="156"/>
      <c r="B166" s="54" t="str">
        <f>K115</f>
        <v>DURANTON  Christine 4C1044</v>
      </c>
      <c r="C166" s="53" t="s">
        <v>111</v>
      </c>
      <c r="D166" s="54">
        <f>K114</f>
      </c>
      <c r="E166" s="10"/>
      <c r="F166" s="14" t="s">
        <v>111</v>
      </c>
      <c r="G166" s="10"/>
      <c r="H166" s="128"/>
      <c r="I166" s="54" t="str">
        <f>IF(TRIM(D166)="",B166,IF(TRIM(B166)="",D166,IF(AND(E166=0,G166=0),REPT("_",15),IF(E166=G166,REPT("? ",5),IF(N(E166)&gt;N(G166),B166,D166)))))</f>
        <v>DURANTON  Christine 4C1044</v>
      </c>
      <c r="J166" s="90" t="str">
        <f>IF(AND(E166=0,G166=0),REPT("X",2),IF(E166=G166,REPT("X",2),IF(E166&gt;G166,"","")))</f>
        <v>XX</v>
      </c>
      <c r="K166" s="64">
        <f>IF(TRIM(D166)="","",IF(TRIM(B166)="","",IF(AND(E166=0,G166=0),REPT("_",15),IF(E166=G166,REPT("? ",5),IF(N(E166)&gt;N(G166),D166,B166)))))</f>
      </c>
      <c r="L166" s="8"/>
      <c r="M166" s="29">
        <f>VLOOKUP(I166,[0]!claf,2,FALSE)</f>
        <v>1044</v>
      </c>
      <c r="N166" s="29">
        <f>VLOOKUP(I166,[0]!claf,3,FALSE)</f>
        <v>13</v>
      </c>
      <c r="O166" s="29" t="e">
        <f>VLOOKUP(K166,[0]!claf,2,FALSE)</f>
        <v>#N/A</v>
      </c>
      <c r="P166" s="29" t="e">
        <f>VLOOKUP(K166,[0]!claf,3,FALSE)</f>
        <v>#N/A</v>
      </c>
      <c r="Q166" s="29" t="b">
        <f>IF(OR(T(E166)="f",T(G166)="f"),TRUE,(ISERROR(P166)))</f>
        <v>1</v>
      </c>
      <c r="V166" s="8"/>
      <c r="W166" s="8"/>
      <c r="X166" s="8"/>
      <c r="Y166" s="8"/>
      <c r="Z166" s="8"/>
    </row>
    <row r="167" spans="1:26" ht="12" customHeight="1">
      <c r="A167" s="156"/>
      <c r="B167" s="54" t="str">
        <f>K116</f>
        <v>PIRQUIN Christelle NC1500</v>
      </c>
      <c r="C167" s="53" t="s">
        <v>111</v>
      </c>
      <c r="D167" s="54">
        <f>K117</f>
      </c>
      <c r="E167" s="10"/>
      <c r="F167" s="14" t="s">
        <v>111</v>
      </c>
      <c r="G167" s="10"/>
      <c r="H167" s="128"/>
      <c r="I167" s="54" t="str">
        <f>IF(TRIM(D167)="",B167,IF(TRIM(B167)="",D167,IF(AND(E167=0,G167=0),REPT("_",15),IF(E167=G167,REPT("? ",5),IF(N(E167)&gt;N(G167),B167,D167)))))</f>
        <v>PIRQUIN Christelle NC1500</v>
      </c>
      <c r="J167" s="90" t="str">
        <f>IF(AND(E167=0,G167=0),REPT("X",2),IF(E167=G167,REPT("X",2),IF(E167&gt;G167,"","")))</f>
        <v>XX</v>
      </c>
      <c r="K167" s="64">
        <f>IF(TRIM(D167)="","",IF(TRIM(B167)="","",IF(AND(E167=0,G167=0),REPT("_",15),IF(E167=G167,REPT("? ",5),IF(N(E167)&gt;N(G167),D167,B167)))))</f>
      </c>
      <c r="L167" s="8"/>
      <c r="M167" s="29">
        <f>VLOOKUP(I167,[0]!claf,2,FALSE)</f>
        <v>1500</v>
      </c>
      <c r="N167" s="29">
        <f>VLOOKUP(I167,[0]!claf,3,FALSE)</f>
        <v>15</v>
      </c>
      <c r="O167" s="29" t="e">
        <f>VLOOKUP(K167,[0]!claf,2,FALSE)</f>
        <v>#N/A</v>
      </c>
      <c r="P167" s="29" t="e">
        <f>VLOOKUP(K167,[0]!claf,3,FALSE)</f>
        <v>#N/A</v>
      </c>
      <c r="Q167" s="29" t="b">
        <f>IF(OR(T(E167)="f",T(G167)="f"),TRUE,(ISERROR(P167)))</f>
        <v>1</v>
      </c>
      <c r="V167" s="8"/>
      <c r="W167" s="8"/>
      <c r="X167" s="8"/>
      <c r="Y167" s="8"/>
      <c r="Z167" s="8"/>
    </row>
    <row r="168" spans="1:26" ht="12" customHeight="1">
      <c r="A168" s="156"/>
      <c r="B168" s="54"/>
      <c r="C168" s="54"/>
      <c r="D168" s="54"/>
      <c r="E168" s="10"/>
      <c r="F168" s="12"/>
      <c r="G168" s="10"/>
      <c r="H168" s="128"/>
      <c r="I168" s="54"/>
      <c r="J168" s="90"/>
      <c r="K168" s="64"/>
      <c r="L168" s="8"/>
      <c r="V168" s="8"/>
      <c r="W168" s="8"/>
      <c r="X168" s="8"/>
      <c r="Y168" s="8"/>
      <c r="Z168" s="8"/>
    </row>
    <row r="169" spans="1:26" ht="12" customHeight="1">
      <c r="A169" s="156"/>
      <c r="B169" s="155" t="s">
        <v>128</v>
      </c>
      <c r="C169" s="54"/>
      <c r="D169" s="54"/>
      <c r="E169" s="10"/>
      <c r="F169" s="12"/>
      <c r="G169" s="10"/>
      <c r="H169" s="128"/>
      <c r="I169" s="54"/>
      <c r="J169" s="90"/>
      <c r="K169" s="64"/>
      <c r="L169" s="8"/>
      <c r="V169" s="8"/>
      <c r="W169" s="8"/>
      <c r="X169" s="8"/>
      <c r="Y169" s="8"/>
      <c r="Z169" s="8"/>
    </row>
    <row r="170" spans="1:26" ht="12" customHeight="1">
      <c r="A170" s="156"/>
      <c r="B170" s="54">
        <f>I120</f>
      </c>
      <c r="C170" s="53" t="s">
        <v>111</v>
      </c>
      <c r="D170" s="54">
        <f>I121</f>
      </c>
      <c r="E170" s="10"/>
      <c r="F170" s="14" t="s">
        <v>111</v>
      </c>
      <c r="G170" s="10"/>
      <c r="H170" s="128"/>
      <c r="I170" s="54">
        <f>IF(TRIM(D170)="",B170,IF(TRIM(B170)="",D170,IF(AND(E170=0,G170=0),REPT("_",15),IF(E170=G170,REPT("? ",5),IF(N(E170)&gt;N(G170),B170,D170)))))</f>
      </c>
      <c r="J170" s="90" t="str">
        <f>IF(AND(E170=0,G170=0),REPT("X",2),IF(E170=G170,REPT("X",2),IF(E170&gt;G170,"","")))</f>
        <v>XX</v>
      </c>
      <c r="K170" s="64">
        <f>IF(TRIM(D170)="","",IF(TRIM(B170)="","",IF(AND(E170=0,G170=0),REPT("_",15),IF(E170=G170,REPT("? ",5),IF(N(E170)&gt;N(G170),D170,B170)))))</f>
      </c>
      <c r="L170" s="8"/>
      <c r="M170" s="29" t="e">
        <f>VLOOKUP(I170,[0]!claf,2,FALSE)</f>
        <v>#N/A</v>
      </c>
      <c r="N170" s="29" t="e">
        <f>VLOOKUP(I170,[0]!claf,3,FALSE)</f>
        <v>#N/A</v>
      </c>
      <c r="O170" s="29" t="e">
        <f>VLOOKUP(K170,[0]!claf,2,FALSE)</f>
        <v>#N/A</v>
      </c>
      <c r="P170" s="29" t="e">
        <f>VLOOKUP(K170,[0]!claf,3,FALSE)</f>
        <v>#N/A</v>
      </c>
      <c r="Q170" s="29" t="b">
        <f>IF(OR(T(E170)="f",T(G170)="f"),TRUE,(ISERROR(P170)))</f>
        <v>1</v>
      </c>
      <c r="V170" s="8"/>
      <c r="W170" s="8"/>
      <c r="X170" s="8"/>
      <c r="Y170" s="8"/>
      <c r="Z170" s="8"/>
    </row>
    <row r="171" spans="1:26" ht="12" customHeight="1">
      <c r="A171" s="156"/>
      <c r="B171" s="54">
        <f>I123</f>
      </c>
      <c r="C171" s="53" t="s">
        <v>111</v>
      </c>
      <c r="D171" s="54">
        <f>I122</f>
      </c>
      <c r="E171" s="10"/>
      <c r="F171" s="14" t="s">
        <v>111</v>
      </c>
      <c r="G171" s="10"/>
      <c r="H171" s="128"/>
      <c r="I171" s="54">
        <f>IF(TRIM(D171)="",B171,IF(TRIM(B171)="",D171,IF(AND(E171=0,G171=0),REPT("_",15),IF(E171=G171,REPT("? ",5),IF(N(E171)&gt;N(G171),B171,D171)))))</f>
      </c>
      <c r="J171" s="90" t="str">
        <f>IF(AND(E171=0,G171=0),REPT("X",2),IF(E171=G171,REPT("X",2),IF(E171&gt;G171,"","")))</f>
        <v>XX</v>
      </c>
      <c r="K171" s="64">
        <f>IF(TRIM(D171)="","",IF(TRIM(B171)="","",IF(AND(E171=0,G171=0),REPT("_",15),IF(E171=G171,REPT("? ",5),IF(N(E171)&gt;N(G171),D171,B171)))))</f>
      </c>
      <c r="L171" s="8"/>
      <c r="M171" s="29" t="e">
        <f>VLOOKUP(I171,[0]!claf,2,FALSE)</f>
        <v>#N/A</v>
      </c>
      <c r="N171" s="29" t="e">
        <f>VLOOKUP(I171,[0]!claf,3,FALSE)</f>
        <v>#N/A</v>
      </c>
      <c r="O171" s="29" t="e">
        <f>VLOOKUP(K171,[0]!claf,2,FALSE)</f>
        <v>#N/A</v>
      </c>
      <c r="P171" s="29" t="e">
        <f>VLOOKUP(K171,[0]!claf,3,FALSE)</f>
        <v>#N/A</v>
      </c>
      <c r="Q171" s="29" t="b">
        <f>IF(OR(T(E171)="f",T(G171)="f"),TRUE,(ISERROR(P171)))</f>
        <v>1</v>
      </c>
      <c r="V171" s="8"/>
      <c r="W171" s="8"/>
      <c r="X171" s="8"/>
      <c r="Y171" s="8"/>
      <c r="Z171" s="8"/>
    </row>
    <row r="172" spans="1:26" ht="12" customHeight="1">
      <c r="A172" s="156"/>
      <c r="B172" s="54"/>
      <c r="C172" s="54"/>
      <c r="D172" s="54"/>
      <c r="E172" s="10"/>
      <c r="F172" s="12"/>
      <c r="G172" s="10"/>
      <c r="H172" s="128"/>
      <c r="I172" s="54"/>
      <c r="J172" s="90"/>
      <c r="K172" s="64"/>
      <c r="L172" s="8"/>
      <c r="V172" s="8"/>
      <c r="W172" s="8"/>
      <c r="X172" s="8"/>
      <c r="Y172" s="8"/>
      <c r="Z172" s="8"/>
    </row>
    <row r="173" spans="1:26" ht="12" customHeight="1">
      <c r="A173" s="156"/>
      <c r="B173" s="155" t="s">
        <v>129</v>
      </c>
      <c r="C173" s="54"/>
      <c r="D173" s="54"/>
      <c r="E173" s="10"/>
      <c r="F173" s="12"/>
      <c r="G173" s="10"/>
      <c r="H173" s="128"/>
      <c r="I173" s="54"/>
      <c r="J173" s="90"/>
      <c r="K173" s="64"/>
      <c r="L173" s="8"/>
      <c r="V173" s="8"/>
      <c r="W173" s="8"/>
      <c r="X173" s="8"/>
      <c r="Y173" s="8"/>
      <c r="Z173" s="8"/>
    </row>
    <row r="174" spans="1:26" ht="12" customHeight="1">
      <c r="A174" s="156"/>
      <c r="B174" s="54">
        <f>K121</f>
      </c>
      <c r="C174" s="53" t="s">
        <v>111</v>
      </c>
      <c r="D174" s="54">
        <f>K120</f>
      </c>
      <c r="E174" s="10"/>
      <c r="F174" s="14" t="s">
        <v>111</v>
      </c>
      <c r="G174" s="10"/>
      <c r="H174" s="128"/>
      <c r="I174" s="54">
        <f>IF(TRIM(D174)="",B174,IF(TRIM(B174)="",D174,IF(AND(E174=0,G174=0),REPT("_",15),IF(E174=G174,REPT("? ",5),IF(N(E174)&gt;N(G174),B174,D174)))))</f>
      </c>
      <c r="J174" s="90" t="str">
        <f>IF(AND(E174=0,G174=0),REPT("X",2),IF(E174=G174,REPT("X",2),IF(E174&gt;G174,"","")))</f>
        <v>XX</v>
      </c>
      <c r="K174" s="64">
        <f>IF(TRIM(D174)="","",IF(TRIM(B174)="","",IF(AND(E174=0,G174=0),REPT("_",15),IF(E174=G174,REPT("? ",5),IF(N(E174)&gt;N(G174),D174,B174)))))</f>
      </c>
      <c r="L174" s="8"/>
      <c r="M174" s="29" t="e">
        <f>VLOOKUP(I174,[0]!claf,2,FALSE)</f>
        <v>#N/A</v>
      </c>
      <c r="N174" s="29" t="e">
        <f>VLOOKUP(I174,[0]!claf,3,FALSE)</f>
        <v>#N/A</v>
      </c>
      <c r="O174" s="29" t="e">
        <f>VLOOKUP(K174,[0]!claf,2,FALSE)</f>
        <v>#N/A</v>
      </c>
      <c r="P174" s="29" t="e">
        <f>VLOOKUP(K174,[0]!claf,3,FALSE)</f>
        <v>#N/A</v>
      </c>
      <c r="Q174" s="29" t="b">
        <f>IF(OR(T(E174)="f",T(G174)="f"),TRUE,(ISERROR(P174)))</f>
        <v>1</v>
      </c>
      <c r="V174" s="8"/>
      <c r="W174" s="8"/>
      <c r="X174" s="8"/>
      <c r="Y174" s="8"/>
      <c r="Z174" s="8"/>
    </row>
    <row r="175" spans="1:26" ht="12" customHeight="1">
      <c r="A175" s="156"/>
      <c r="B175" s="54">
        <f>K122</f>
      </c>
      <c r="C175" s="53" t="s">
        <v>111</v>
      </c>
      <c r="D175" s="54">
        <f>K123</f>
      </c>
      <c r="E175" s="10"/>
      <c r="F175" s="14" t="s">
        <v>111</v>
      </c>
      <c r="G175" s="10"/>
      <c r="H175" s="128"/>
      <c r="I175" s="54">
        <f>IF(TRIM(D175)="",B175,IF(TRIM(B175)="",D175,IF(AND(E175=0,G175=0),REPT("_",15),IF(E175=G175,REPT("? ",5),IF(N(E175)&gt;N(G175),B175,D175)))))</f>
      </c>
      <c r="J175" s="90" t="str">
        <f>IF(AND(E175=0,G175=0),REPT("X",2),IF(E175=G175,REPT("X",2),IF(E175&gt;G175,"","")))</f>
        <v>XX</v>
      </c>
      <c r="K175" s="64">
        <f>IF(TRIM(D175)="","",IF(TRIM(B175)="","",IF(AND(E175=0,G175=0),REPT("_",15),IF(E175=G175,REPT("? ",5),IF(N(E175)&gt;N(G175),D175,B175)))))</f>
      </c>
      <c r="L175" s="8"/>
      <c r="M175" s="29" t="e">
        <f>VLOOKUP(I175,[0]!claf,2,FALSE)</f>
        <v>#N/A</v>
      </c>
      <c r="N175" s="29" t="e">
        <f>VLOOKUP(I175,[0]!claf,3,FALSE)</f>
        <v>#N/A</v>
      </c>
      <c r="O175" s="29" t="e">
        <f>VLOOKUP(K175,[0]!claf,2,FALSE)</f>
        <v>#N/A</v>
      </c>
      <c r="P175" s="29" t="e">
        <f>VLOOKUP(K175,[0]!claf,3,FALSE)</f>
        <v>#N/A</v>
      </c>
      <c r="Q175" s="29" t="b">
        <f>IF(OR(T(E175)="f",T(G175)="f"),TRUE,(ISERROR(P175)))</f>
        <v>1</v>
      </c>
      <c r="V175" s="8"/>
      <c r="W175" s="8"/>
      <c r="X175" s="8"/>
      <c r="Y175" s="8"/>
      <c r="Z175" s="8"/>
    </row>
    <row r="176" spans="1:26" ht="12" customHeight="1">
      <c r="A176" s="156"/>
      <c r="B176" s="54"/>
      <c r="C176" s="54"/>
      <c r="D176" s="54"/>
      <c r="E176" s="10"/>
      <c r="F176" s="12"/>
      <c r="G176" s="10"/>
      <c r="H176" s="128"/>
      <c r="I176" s="54"/>
      <c r="J176" s="90"/>
      <c r="K176" s="64"/>
      <c r="L176" s="8"/>
      <c r="V176" s="8"/>
      <c r="W176" s="8"/>
      <c r="X176" s="8"/>
      <c r="Y176" s="8"/>
      <c r="Z176" s="8"/>
    </row>
    <row r="177" spans="1:26" ht="12" customHeight="1">
      <c r="A177" s="156"/>
      <c r="B177" s="155" t="s">
        <v>130</v>
      </c>
      <c r="C177" s="54"/>
      <c r="D177" s="54"/>
      <c r="E177" s="10"/>
      <c r="F177" s="12"/>
      <c r="G177" s="10"/>
      <c r="H177" s="128"/>
      <c r="I177" s="54"/>
      <c r="J177" s="90"/>
      <c r="K177" s="64"/>
      <c r="L177" s="8"/>
      <c r="V177" s="8"/>
      <c r="W177" s="8"/>
      <c r="X177" s="8"/>
      <c r="Y177" s="8"/>
      <c r="Z177" s="8"/>
    </row>
    <row r="178" spans="1:26" ht="12" customHeight="1">
      <c r="A178" s="156"/>
      <c r="B178" s="54">
        <f>I126</f>
      </c>
      <c r="C178" s="53" t="s">
        <v>111</v>
      </c>
      <c r="D178" s="54">
        <f>I127</f>
      </c>
      <c r="E178" s="10"/>
      <c r="F178" s="14" t="s">
        <v>111</v>
      </c>
      <c r="G178" s="10"/>
      <c r="H178" s="128"/>
      <c r="I178" s="54">
        <f>IF(TRIM(D178)="",B178,IF(TRIM(B178)="",D178,IF(AND(E178=0,G178=0),REPT("_",15),IF(E178=G178,REPT("? ",5),IF(N(E178)&gt;N(G178),B178,D178)))))</f>
      </c>
      <c r="J178" s="90" t="str">
        <f>IF(AND(E178=0,G178=0),REPT("X",2),IF(E178=G178,REPT("X",2),IF(E178&gt;G178,"","")))</f>
        <v>XX</v>
      </c>
      <c r="K178" s="64">
        <f>IF(TRIM(D178)="","",IF(TRIM(B178)="","",IF(AND(E178=0,G178=0),REPT("_",15),IF(E178=G178,REPT("? ",5),IF(N(E178)&gt;N(G178),D178,B178)))))</f>
      </c>
      <c r="L178" s="8"/>
      <c r="M178" s="29" t="e">
        <f>VLOOKUP(I178,[0]!claf,2,FALSE)</f>
        <v>#N/A</v>
      </c>
      <c r="N178" s="29" t="e">
        <f>VLOOKUP(I178,[0]!claf,3,FALSE)</f>
        <v>#N/A</v>
      </c>
      <c r="O178" s="29" t="e">
        <f>VLOOKUP(K178,[0]!claf,2,FALSE)</f>
        <v>#N/A</v>
      </c>
      <c r="P178" s="29" t="e">
        <f>VLOOKUP(K178,[0]!claf,3,FALSE)</f>
        <v>#N/A</v>
      </c>
      <c r="Q178" s="29" t="b">
        <f>IF(OR(T(E178)="f",T(G178)="f"),TRUE,(ISERROR(P178)))</f>
        <v>1</v>
      </c>
      <c r="V178" s="8"/>
      <c r="W178" s="8"/>
      <c r="X178" s="8"/>
      <c r="Y178" s="8"/>
      <c r="Z178" s="8"/>
    </row>
    <row r="179" spans="1:26" ht="12" customHeight="1">
      <c r="A179" s="156"/>
      <c r="B179" s="54">
        <f>I129</f>
      </c>
      <c r="C179" s="53" t="s">
        <v>111</v>
      </c>
      <c r="D179" s="54">
        <f>I128</f>
      </c>
      <c r="E179" s="10"/>
      <c r="F179" s="14" t="s">
        <v>111</v>
      </c>
      <c r="G179" s="10"/>
      <c r="H179" s="128"/>
      <c r="I179" s="54">
        <f>IF(TRIM(D179)="",B179,IF(TRIM(B179)="",D179,IF(AND(E179=0,G179=0),REPT("_",15),IF(E179=G179,REPT("? ",5),IF(N(E179)&gt;N(G179),B179,D179)))))</f>
      </c>
      <c r="J179" s="90" t="str">
        <f>IF(AND(E179=0,G179=0),REPT("X",2),IF(E179=G179,REPT("X",2),IF(E179&gt;G179,"","")))</f>
        <v>XX</v>
      </c>
      <c r="K179" s="64">
        <f>IF(TRIM(D179)="","",IF(TRIM(B179)="","",IF(AND(E179=0,G179=0),REPT("_",15),IF(E179=G179,REPT("? ",5),IF(N(E179)&gt;N(G179),D179,B179)))))</f>
      </c>
      <c r="L179" s="8"/>
      <c r="M179" s="29" t="e">
        <f>VLOOKUP(I179,[0]!claf,2,FALSE)</f>
        <v>#N/A</v>
      </c>
      <c r="N179" s="29" t="e">
        <f>VLOOKUP(I179,[0]!claf,3,FALSE)</f>
        <v>#N/A</v>
      </c>
      <c r="O179" s="29" t="e">
        <f>VLOOKUP(K179,[0]!claf,2,FALSE)</f>
        <v>#N/A</v>
      </c>
      <c r="P179" s="29" t="e">
        <f>VLOOKUP(K179,[0]!claf,3,FALSE)</f>
        <v>#N/A</v>
      </c>
      <c r="Q179" s="29" t="b">
        <f>IF(OR(T(E179)="f",T(G179)="f"),TRUE,(ISERROR(P179)))</f>
        <v>1</v>
      </c>
      <c r="V179" s="8"/>
      <c r="W179" s="8"/>
      <c r="X179" s="8"/>
      <c r="Y179" s="8"/>
      <c r="Z179" s="8"/>
    </row>
    <row r="180" spans="1:26" ht="12" customHeight="1">
      <c r="A180" s="156"/>
      <c r="B180" s="54"/>
      <c r="C180" s="54"/>
      <c r="D180" s="54"/>
      <c r="E180" s="10"/>
      <c r="F180" s="12"/>
      <c r="G180" s="10"/>
      <c r="H180" s="128"/>
      <c r="I180" s="54"/>
      <c r="J180" s="90"/>
      <c r="K180" s="64"/>
      <c r="L180" s="8"/>
      <c r="V180" s="8"/>
      <c r="W180" s="8"/>
      <c r="X180" s="8"/>
      <c r="Y180" s="8"/>
      <c r="Z180" s="8"/>
    </row>
    <row r="181" spans="1:26" ht="12" customHeight="1">
      <c r="A181" s="156"/>
      <c r="B181" s="155" t="s">
        <v>131</v>
      </c>
      <c r="C181" s="54"/>
      <c r="D181" s="54"/>
      <c r="E181" s="10"/>
      <c r="F181" s="12"/>
      <c r="G181" s="10"/>
      <c r="H181" s="128"/>
      <c r="I181" s="54"/>
      <c r="J181" s="90"/>
      <c r="K181" s="64"/>
      <c r="L181" s="8"/>
      <c r="V181" s="8"/>
      <c r="W181" s="8"/>
      <c r="X181" s="8"/>
      <c r="Y181" s="8"/>
      <c r="Z181" s="8"/>
    </row>
    <row r="182" spans="1:26" ht="12" customHeight="1">
      <c r="A182" s="156"/>
      <c r="B182" s="54">
        <f>K127</f>
      </c>
      <c r="C182" s="53" t="s">
        <v>111</v>
      </c>
      <c r="D182" s="54">
        <f>K126</f>
      </c>
      <c r="E182" s="10"/>
      <c r="F182" s="14" t="s">
        <v>111</v>
      </c>
      <c r="G182" s="10"/>
      <c r="H182" s="128"/>
      <c r="I182" s="54">
        <f>IF(TRIM(D182)="",B182,IF(TRIM(B182)="",D182,IF(AND(E182=0,G182=0),REPT("_",15),IF(E182=G182,REPT("? ",5),IF(N(E182)&gt;N(G182),B182,D182)))))</f>
      </c>
      <c r="J182" s="90" t="str">
        <f>IF(AND(E182=0,G182=0),REPT("X",2),IF(E182=G182,REPT("X",2),IF(E182&gt;G182,"","")))</f>
        <v>XX</v>
      </c>
      <c r="K182" s="64">
        <f>IF(TRIM(D182)="","",IF(TRIM(B182)="","",IF(AND(E182=0,G182=0),REPT("_",15),IF(E182=G182,REPT("? ",5),IF(N(E182)&gt;N(G182),D182,B182)))))</f>
      </c>
      <c r="L182" s="8"/>
      <c r="M182" s="29" t="e">
        <f>VLOOKUP(I182,[0]!claf,2,FALSE)</f>
        <v>#N/A</v>
      </c>
      <c r="N182" s="29" t="e">
        <f>VLOOKUP(I182,[0]!claf,3,FALSE)</f>
        <v>#N/A</v>
      </c>
      <c r="O182" s="29" t="e">
        <f>VLOOKUP(K182,[0]!claf,2,FALSE)</f>
        <v>#N/A</v>
      </c>
      <c r="P182" s="29" t="e">
        <f>VLOOKUP(K182,[0]!claf,3,FALSE)</f>
        <v>#N/A</v>
      </c>
      <c r="Q182" s="29" t="b">
        <f>IF(OR(T(E182)="f",T(G182)="f"),TRUE,(ISERROR(P182)))</f>
        <v>1</v>
      </c>
      <c r="V182" s="8"/>
      <c r="W182" s="8"/>
      <c r="X182" s="8"/>
      <c r="Y182" s="8"/>
      <c r="Z182" s="8"/>
    </row>
    <row r="183" spans="1:26" ht="12" customHeight="1">
      <c r="A183" s="156"/>
      <c r="B183" s="54">
        <f>K128</f>
      </c>
      <c r="C183" s="53" t="s">
        <v>111</v>
      </c>
      <c r="D183" s="54">
        <f>K129</f>
      </c>
      <c r="E183" s="10"/>
      <c r="F183" s="14" t="s">
        <v>111</v>
      </c>
      <c r="G183" s="10"/>
      <c r="H183" s="128"/>
      <c r="I183" s="54">
        <f>IF(TRIM(D183)="",B183,IF(TRIM(B183)="",D183,IF(AND(E183=0,G183=0),REPT("_",15),IF(E183=G183,REPT("? ",5),IF(N(E183)&gt;N(G183),B183,D183)))))</f>
      </c>
      <c r="J183" s="90" t="str">
        <f>IF(AND(E183=0,G183=0),REPT("X",2),IF(E183=G183,REPT("X",2),IF(E183&gt;G183,"","")))</f>
        <v>XX</v>
      </c>
      <c r="K183" s="64">
        <f>IF(TRIM(D183)="","",IF(TRIM(B183)="","",IF(AND(E183=0,G183=0),REPT("_",15),IF(E183=G183,REPT("? ",5),IF(N(E183)&gt;N(G183),D183,B183)))))</f>
      </c>
      <c r="L183" s="8"/>
      <c r="M183" s="29" t="e">
        <f>VLOOKUP(I183,[0]!claf,2,FALSE)</f>
        <v>#N/A</v>
      </c>
      <c r="N183" s="29" t="e">
        <f>VLOOKUP(I183,[0]!claf,3,FALSE)</f>
        <v>#N/A</v>
      </c>
      <c r="O183" s="29" t="e">
        <f>VLOOKUP(K183,[0]!claf,2,FALSE)</f>
        <v>#N/A</v>
      </c>
      <c r="P183" s="29" t="e">
        <f>VLOOKUP(K183,[0]!claf,3,FALSE)</f>
        <v>#N/A</v>
      </c>
      <c r="Q183" s="29" t="b">
        <f>IF(OR(T(E183)="f",T(G183)="f"),TRUE,(ISERROR(P183)))</f>
        <v>1</v>
      </c>
      <c r="V183" s="8"/>
      <c r="W183" s="8"/>
      <c r="X183" s="8"/>
      <c r="Y183" s="8"/>
      <c r="Z183" s="8"/>
    </row>
    <row r="184" spans="1:26" ht="12" customHeight="1">
      <c r="A184" s="156"/>
      <c r="B184" s="54"/>
      <c r="C184" s="54"/>
      <c r="D184" s="54"/>
      <c r="E184" s="10"/>
      <c r="F184" s="12"/>
      <c r="G184" s="10"/>
      <c r="H184" s="128"/>
      <c r="I184" s="54"/>
      <c r="J184" s="90"/>
      <c r="K184" s="64"/>
      <c r="L184" s="8"/>
      <c r="V184" s="8"/>
      <c r="W184" s="8"/>
      <c r="X184" s="8"/>
      <c r="Y184" s="8"/>
      <c r="Z184" s="8"/>
    </row>
    <row r="185" spans="1:26" ht="12" customHeight="1">
      <c r="A185" s="156"/>
      <c r="B185" s="155" t="s">
        <v>132</v>
      </c>
      <c r="C185" s="54"/>
      <c r="D185" s="54"/>
      <c r="E185" s="10"/>
      <c r="F185" s="12"/>
      <c r="G185" s="10"/>
      <c r="H185" s="128"/>
      <c r="I185" s="54"/>
      <c r="J185" s="90"/>
      <c r="K185" s="64"/>
      <c r="L185" s="8"/>
      <c r="V185" s="8"/>
      <c r="W185" s="8"/>
      <c r="X185" s="8"/>
      <c r="Y185" s="8"/>
      <c r="Z185" s="8"/>
    </row>
    <row r="186" spans="1:26" ht="12" customHeight="1">
      <c r="A186" s="156"/>
      <c r="B186" s="54">
        <f>I132</f>
      </c>
      <c r="C186" s="53" t="s">
        <v>111</v>
      </c>
      <c r="D186" s="54">
        <f>I133</f>
      </c>
      <c r="E186" s="10"/>
      <c r="F186" s="14" t="s">
        <v>111</v>
      </c>
      <c r="G186" s="10"/>
      <c r="H186" s="128"/>
      <c r="I186" s="54">
        <f>IF(TRIM(D186)="",B186,IF(TRIM(B186)="",D186,IF(AND(E186=0,G186=0),REPT("_",15),IF(E186=G186,REPT("? ",5),IF(N(E186)&gt;N(G186),B186,D186)))))</f>
      </c>
      <c r="J186" s="90" t="str">
        <f>IF(AND(E186=0,G186=0),REPT("X",2),IF(E186=G186,REPT("X",2),IF(E186&gt;G186,"","")))</f>
        <v>XX</v>
      </c>
      <c r="K186" s="64">
        <f>IF(TRIM(D186)="","",IF(TRIM(B186)="","",IF(AND(E186=0,G186=0),REPT("_",15),IF(E186=G186,REPT("? ",5),IF(N(E186)&gt;N(G186),D186,B186)))))</f>
      </c>
      <c r="L186" s="8"/>
      <c r="M186" s="29" t="e">
        <f>VLOOKUP(I186,[0]!claf,2,FALSE)</f>
        <v>#N/A</v>
      </c>
      <c r="N186" s="29" t="e">
        <f>VLOOKUP(I186,[0]!claf,3,FALSE)</f>
        <v>#N/A</v>
      </c>
      <c r="O186" s="29" t="e">
        <f>VLOOKUP(K186,[0]!claf,2,FALSE)</f>
        <v>#N/A</v>
      </c>
      <c r="P186" s="29" t="e">
        <f>VLOOKUP(K186,[0]!claf,3,FALSE)</f>
        <v>#N/A</v>
      </c>
      <c r="Q186" s="29" t="b">
        <f>IF(OR(T(E186)="f",T(G186)="f"),TRUE,(ISERROR(P186)))</f>
        <v>1</v>
      </c>
      <c r="V186" s="8"/>
      <c r="W186" s="8"/>
      <c r="X186" s="8"/>
      <c r="Y186" s="8"/>
      <c r="Z186" s="8"/>
    </row>
    <row r="187" spans="1:26" ht="12" customHeight="1">
      <c r="A187" s="156"/>
      <c r="B187" s="54">
        <f>I135</f>
      </c>
      <c r="C187" s="53" t="s">
        <v>111</v>
      </c>
      <c r="D187" s="54">
        <f>I134</f>
      </c>
      <c r="E187" s="10"/>
      <c r="F187" s="14" t="s">
        <v>111</v>
      </c>
      <c r="G187" s="10"/>
      <c r="H187" s="128"/>
      <c r="I187" s="54">
        <f>IF(TRIM(D187)="",B187,IF(TRIM(B187)="",D187,IF(AND(E187=0,G187=0),REPT("_",15),IF(E187=G187,REPT("? ",5),IF(N(E187)&gt;N(G187),B187,D187)))))</f>
      </c>
      <c r="J187" s="90" t="str">
        <f>IF(AND(E187=0,G187=0),REPT("X",2),IF(E187=G187,REPT("X",2),IF(E187&gt;G187,"","")))</f>
        <v>XX</v>
      </c>
      <c r="K187" s="64">
        <f>IF(TRIM(D187)="","",IF(TRIM(B187)="","",IF(AND(E187=0,G187=0),REPT("_",15),IF(E187=G187,REPT("? ",5),IF(N(E187)&gt;N(G187),D187,B187)))))</f>
      </c>
      <c r="L187" s="8"/>
      <c r="M187" s="29" t="e">
        <f>VLOOKUP(I187,[0]!claf,2,FALSE)</f>
        <v>#N/A</v>
      </c>
      <c r="N187" s="29" t="e">
        <f>VLOOKUP(I187,[0]!claf,3,FALSE)</f>
        <v>#N/A</v>
      </c>
      <c r="O187" s="29" t="e">
        <f>VLOOKUP(K187,[0]!claf,2,FALSE)</f>
        <v>#N/A</v>
      </c>
      <c r="P187" s="29" t="e">
        <f>VLOOKUP(K187,[0]!claf,3,FALSE)</f>
        <v>#N/A</v>
      </c>
      <c r="Q187" s="29" t="b">
        <f>IF(OR(T(E187)="f",T(G187)="f"),TRUE,(ISERROR(P187)))</f>
        <v>1</v>
      </c>
      <c r="V187" s="8"/>
      <c r="W187" s="8"/>
      <c r="X187" s="8"/>
      <c r="Y187" s="8"/>
      <c r="Z187" s="8"/>
    </row>
    <row r="188" spans="1:26" ht="12" customHeight="1">
      <c r="A188" s="156"/>
      <c r="B188" s="54"/>
      <c r="C188" s="54"/>
      <c r="D188" s="54"/>
      <c r="E188" s="10"/>
      <c r="F188" s="12"/>
      <c r="G188" s="10"/>
      <c r="H188" s="128"/>
      <c r="I188" s="54"/>
      <c r="J188" s="90"/>
      <c r="K188" s="64"/>
      <c r="L188" s="8"/>
      <c r="V188" s="8"/>
      <c r="W188" s="8"/>
      <c r="X188" s="8"/>
      <c r="Y188" s="8"/>
      <c r="Z188" s="8"/>
    </row>
    <row r="189" spans="1:26" ht="12" customHeight="1">
      <c r="A189" s="156"/>
      <c r="B189" s="155" t="s">
        <v>133</v>
      </c>
      <c r="C189" s="54"/>
      <c r="D189" s="54"/>
      <c r="E189" s="10"/>
      <c r="F189" s="12"/>
      <c r="G189" s="10"/>
      <c r="H189" s="128"/>
      <c r="I189" s="54"/>
      <c r="J189" s="90"/>
      <c r="K189" s="64"/>
      <c r="L189" s="8"/>
      <c r="V189" s="8"/>
      <c r="W189" s="8"/>
      <c r="X189" s="8"/>
      <c r="Y189" s="8"/>
      <c r="Z189" s="8"/>
    </row>
    <row r="190" spans="1:26" ht="12" customHeight="1">
      <c r="A190" s="156"/>
      <c r="B190" s="54">
        <f>K133</f>
      </c>
      <c r="C190" s="53" t="s">
        <v>111</v>
      </c>
      <c r="D190" s="54">
        <f>K132</f>
      </c>
      <c r="E190" s="10"/>
      <c r="F190" s="14" t="s">
        <v>111</v>
      </c>
      <c r="G190" s="10"/>
      <c r="H190" s="128"/>
      <c r="I190" s="54">
        <f>IF(TRIM(D190)="",B190,IF(TRIM(B190)="",D190,IF(AND(E190=0,G190=0),REPT("_",15),IF(E190=G190,REPT("? ",5),IF(N(E190)&gt;N(G190),B190,D190)))))</f>
      </c>
      <c r="J190" s="90" t="str">
        <f>IF(AND(E190=0,G190=0),REPT("X",2),IF(E190=G190,REPT("X",2),IF(E190&gt;G190,"","")))</f>
        <v>XX</v>
      </c>
      <c r="K190" s="64">
        <f>IF(TRIM(D190)="","",IF(TRIM(B190)="","",IF(AND(E190=0,G190=0),REPT("_",15),IF(E190=G190,REPT("? ",5),IF(N(E190)&gt;N(G190),D190,B190)))))</f>
      </c>
      <c r="L190" s="8"/>
      <c r="M190" s="29" t="e">
        <f>VLOOKUP(I190,[0]!claf,2,FALSE)</f>
        <v>#N/A</v>
      </c>
      <c r="N190" s="29" t="e">
        <f>VLOOKUP(I190,[0]!claf,3,FALSE)</f>
        <v>#N/A</v>
      </c>
      <c r="O190" s="29" t="e">
        <f>VLOOKUP(K190,[0]!claf,2,FALSE)</f>
        <v>#N/A</v>
      </c>
      <c r="P190" s="29" t="e">
        <f>VLOOKUP(K190,[0]!claf,3,FALSE)</f>
        <v>#N/A</v>
      </c>
      <c r="Q190" s="29" t="b">
        <f>IF(OR(T(E190)="f",T(G190)="f"),TRUE,(ISERROR(P190)))</f>
        <v>1</v>
      </c>
      <c r="V190" s="8"/>
      <c r="W190" s="8"/>
      <c r="X190" s="8"/>
      <c r="Y190" s="8"/>
      <c r="Z190" s="8"/>
    </row>
    <row r="191" spans="1:26" ht="12" customHeight="1">
      <c r="A191" s="156"/>
      <c r="B191" s="54">
        <f>K134</f>
      </c>
      <c r="C191" s="53" t="s">
        <v>111</v>
      </c>
      <c r="D191" s="54">
        <f>K135</f>
      </c>
      <c r="E191" s="10"/>
      <c r="F191" s="14" t="s">
        <v>111</v>
      </c>
      <c r="G191" s="10"/>
      <c r="H191" s="128"/>
      <c r="I191" s="54">
        <f>IF(TRIM(D191)="",B191,IF(TRIM(B191)="",D191,IF(AND(E191=0,G191=0),REPT("_",15),IF(E191=G191,REPT("? ",5),IF(N(E191)&gt;N(G191),B191,D191)))))</f>
      </c>
      <c r="J191" s="90" t="str">
        <f>IF(AND(E191=0,G191=0),REPT("X",2),IF(E191=G191,REPT("X",2),IF(E191&gt;G191,"","")))</f>
        <v>XX</v>
      </c>
      <c r="K191" s="64">
        <f>IF(TRIM(D191)="","",IF(TRIM(B191)="","",IF(AND(E191=0,G191=0),REPT("_",15),IF(E191=G191,REPT("? ",5),IF(N(E191)&gt;N(G191),D191,B191)))))</f>
      </c>
      <c r="L191" s="8"/>
      <c r="M191" s="29" t="e">
        <f>VLOOKUP(I191,[0]!claf,2,FALSE)</f>
        <v>#N/A</v>
      </c>
      <c r="N191" s="29" t="e">
        <f>VLOOKUP(I191,[0]!claf,3,FALSE)</f>
        <v>#N/A</v>
      </c>
      <c r="O191" s="29" t="e">
        <f>VLOOKUP(K191,[0]!claf,2,FALSE)</f>
        <v>#N/A</v>
      </c>
      <c r="P191" s="29" t="e">
        <f>VLOOKUP(K191,[0]!claf,3,FALSE)</f>
        <v>#N/A</v>
      </c>
      <c r="Q191" s="29" t="b">
        <f>IF(OR(T(E191)="f",T(G191)="f"),TRUE,(ISERROR(P191)))</f>
        <v>1</v>
      </c>
      <c r="V191" s="8"/>
      <c r="W191" s="8"/>
      <c r="X191" s="8"/>
      <c r="Y191" s="8"/>
      <c r="Z191" s="8"/>
    </row>
    <row r="192" spans="1:26" ht="12" customHeight="1">
      <c r="A192" s="156"/>
      <c r="B192" s="54"/>
      <c r="C192" s="54"/>
      <c r="D192" s="54"/>
      <c r="E192" s="10"/>
      <c r="F192" s="12"/>
      <c r="G192" s="10"/>
      <c r="H192" s="128"/>
      <c r="I192" s="54"/>
      <c r="J192" s="90"/>
      <c r="K192" s="64"/>
      <c r="L192" s="8"/>
      <c r="V192" s="8"/>
      <c r="W192" s="8"/>
      <c r="X192" s="8"/>
      <c r="Y192" s="8"/>
      <c r="Z192" s="8"/>
    </row>
    <row r="193" spans="1:26" ht="12" customHeight="1">
      <c r="A193" s="156"/>
      <c r="B193" s="155" t="s">
        <v>134</v>
      </c>
      <c r="C193" s="54"/>
      <c r="D193" s="54"/>
      <c r="E193" s="10"/>
      <c r="F193" s="12"/>
      <c r="G193" s="10"/>
      <c r="H193" s="128"/>
      <c r="I193" s="54"/>
      <c r="J193" s="90"/>
      <c r="K193" s="64">
        <f>IF(TRIM(D193)="","",IF(AND(E193=0,G193=0),REPT("_",15),IF(E193=G193,REPT("? ",5),IF(E193&gt;G193,D193,B193))))</f>
      </c>
      <c r="L193" s="8"/>
      <c r="V193" s="8"/>
      <c r="W193" s="8"/>
      <c r="X193" s="8"/>
      <c r="Y193" s="8"/>
      <c r="Z193" s="8"/>
    </row>
    <row r="194" spans="1:26" ht="12" customHeight="1">
      <c r="A194" s="156"/>
      <c r="B194" s="54">
        <f>I138</f>
      </c>
      <c r="C194" s="53" t="s">
        <v>111</v>
      </c>
      <c r="D194" s="54">
        <f>I139</f>
      </c>
      <c r="E194" s="10"/>
      <c r="F194" s="14" t="s">
        <v>111</v>
      </c>
      <c r="G194" s="10"/>
      <c r="H194" s="128"/>
      <c r="I194" s="54">
        <f>IF(TRIM(D194)="",B194,IF(TRIM(B194)="",D194,IF(AND(E194=0,G194=0),REPT("_",15),IF(E194=G194,REPT("? ",5),IF(N(E194)&gt;N(G194),B194,D194)))))</f>
      </c>
      <c r="J194" s="90" t="str">
        <f>IF(AND(E194=0,G194=0),REPT("X",2),IF(E194=G194,REPT("X",2),IF(E194&gt;G194,"","")))</f>
        <v>XX</v>
      </c>
      <c r="K194" s="64">
        <f>IF(TRIM(D194)="","",IF(TRIM(B194)="","",IF(AND(E194=0,G194=0),REPT("_",15),IF(E194=G194,REPT("? ",5),IF(N(E194)&gt;N(G194),D194,B194)))))</f>
      </c>
      <c r="L194" s="8"/>
      <c r="M194" s="29" t="e">
        <f>VLOOKUP(I194,[0]!claf,2,FALSE)</f>
        <v>#N/A</v>
      </c>
      <c r="N194" s="29" t="e">
        <f>VLOOKUP(I194,[0]!claf,3,FALSE)</f>
        <v>#N/A</v>
      </c>
      <c r="O194" s="29" t="e">
        <f>VLOOKUP(K194,[0]!claf,2,FALSE)</f>
        <v>#N/A</v>
      </c>
      <c r="P194" s="29" t="e">
        <f>VLOOKUP(K194,[0]!claf,3,FALSE)</f>
        <v>#N/A</v>
      </c>
      <c r="Q194" s="29" t="b">
        <f>IF(OR(T(E194)="f",T(G194)="f"),TRUE,(ISERROR(P194)))</f>
        <v>1</v>
      </c>
      <c r="V194" s="8"/>
      <c r="W194" s="8"/>
      <c r="X194" s="8"/>
      <c r="Y194" s="8"/>
      <c r="Z194" s="8"/>
    </row>
    <row r="195" spans="1:26" ht="12" customHeight="1">
      <c r="A195" s="156"/>
      <c r="B195" s="54">
        <f>I141</f>
      </c>
      <c r="C195" s="53" t="s">
        <v>111</v>
      </c>
      <c r="D195" s="54">
        <f>I140</f>
      </c>
      <c r="E195" s="10"/>
      <c r="F195" s="14" t="s">
        <v>111</v>
      </c>
      <c r="G195" s="10"/>
      <c r="H195" s="128"/>
      <c r="I195" s="54">
        <f>IF(TRIM(D195)="",B195,IF(TRIM(B195)="",D195,IF(AND(E195=0,G195=0),REPT("_",15),IF(E195=G195,REPT("? ",5),IF(N(E195)&gt;N(G195),B195,D195)))))</f>
      </c>
      <c r="J195" s="90" t="str">
        <f>IF(AND(E195=0,G195=0),REPT("X",2),IF(E195=G195,REPT("X",2),IF(E195&gt;G195,"","")))</f>
        <v>XX</v>
      </c>
      <c r="K195" s="64">
        <f>IF(TRIM(D195)="","",IF(TRIM(B195)="","",IF(AND(E195=0,G195=0),REPT("_",15),IF(E195=G195,REPT("? ",5),IF(N(E195)&gt;N(G195),D195,B195)))))</f>
      </c>
      <c r="L195" s="8"/>
      <c r="M195" s="29" t="e">
        <f>VLOOKUP(I195,[0]!claf,2,FALSE)</f>
        <v>#N/A</v>
      </c>
      <c r="N195" s="29" t="e">
        <f>VLOOKUP(I195,[0]!claf,3,FALSE)</f>
        <v>#N/A</v>
      </c>
      <c r="O195" s="29" t="e">
        <f>VLOOKUP(K195,[0]!claf,2,FALSE)</f>
        <v>#N/A</v>
      </c>
      <c r="P195" s="29" t="e">
        <f>VLOOKUP(K195,[0]!claf,3,FALSE)</f>
        <v>#N/A</v>
      </c>
      <c r="Q195" s="29" t="b">
        <f>IF(OR(T(E195)="f",T(G195)="f"),TRUE,(ISERROR(P195)))</f>
        <v>1</v>
      </c>
      <c r="V195" s="8"/>
      <c r="W195" s="8"/>
      <c r="X195" s="8"/>
      <c r="Y195" s="8"/>
      <c r="Z195" s="8"/>
    </row>
    <row r="196" spans="1:26" ht="12" customHeight="1">
      <c r="A196" s="156"/>
      <c r="B196" s="54"/>
      <c r="C196" s="54"/>
      <c r="D196" s="54"/>
      <c r="E196" s="10"/>
      <c r="F196" s="12"/>
      <c r="G196" s="10"/>
      <c r="H196" s="128"/>
      <c r="I196" s="54"/>
      <c r="J196" s="90"/>
      <c r="K196" s="64"/>
      <c r="L196" s="8"/>
      <c r="V196" s="8"/>
      <c r="W196" s="8"/>
      <c r="X196" s="8"/>
      <c r="Y196" s="8"/>
      <c r="Z196" s="8"/>
    </row>
    <row r="197" spans="1:26" ht="12" customHeight="1">
      <c r="A197" s="156"/>
      <c r="B197" s="155" t="s">
        <v>135</v>
      </c>
      <c r="C197" s="54"/>
      <c r="D197" s="54"/>
      <c r="E197" s="10"/>
      <c r="F197" s="12"/>
      <c r="G197" s="10"/>
      <c r="H197" s="128"/>
      <c r="I197" s="54"/>
      <c r="J197" s="90"/>
      <c r="K197" s="64"/>
      <c r="L197" s="8"/>
      <c r="V197" s="8"/>
      <c r="W197" s="8"/>
      <c r="X197" s="8"/>
      <c r="Y197" s="8"/>
      <c r="Z197" s="8"/>
    </row>
    <row r="198" spans="1:26" ht="12" customHeight="1">
      <c r="A198" s="156"/>
      <c r="B198" s="54">
        <f>K139</f>
      </c>
      <c r="C198" s="53" t="s">
        <v>111</v>
      </c>
      <c r="D198" s="54">
        <f>K138</f>
      </c>
      <c r="E198" s="10"/>
      <c r="F198" s="14" t="s">
        <v>111</v>
      </c>
      <c r="G198" s="10"/>
      <c r="H198" s="128"/>
      <c r="I198" s="54">
        <f>IF(TRIM(D198)="",B198,IF(TRIM(B198)="",D198,IF(AND(E198=0,G198=0),REPT("_",15),IF(E198=G198,REPT("? ",5),IF(N(E198)&gt;N(G198),B198,D198)))))</f>
      </c>
      <c r="J198" s="90" t="str">
        <f>IF(AND(E198=0,G198=0),REPT("X",2),IF(E198=G198,REPT("X",2),IF(E198&gt;G198,"","")))</f>
        <v>XX</v>
      </c>
      <c r="K198" s="64">
        <f>IF(TRIM(D198)="","",IF(TRIM(B198)="","",IF(AND(E198=0,G198=0),REPT("_",15),IF(E198=G198,REPT("? ",5),IF(N(E198)&gt;N(G198),D198,B198)))))</f>
      </c>
      <c r="L198" s="8"/>
      <c r="M198" s="29" t="e">
        <f>VLOOKUP(I198,[0]!claf,2,FALSE)</f>
        <v>#N/A</v>
      </c>
      <c r="N198" s="29" t="e">
        <f>VLOOKUP(I198,[0]!claf,3,FALSE)</f>
        <v>#N/A</v>
      </c>
      <c r="O198" s="29" t="e">
        <f>VLOOKUP(K198,[0]!claf,2,FALSE)</f>
        <v>#N/A</v>
      </c>
      <c r="P198" s="29" t="e">
        <f>VLOOKUP(K198,[0]!claf,3,FALSE)</f>
        <v>#N/A</v>
      </c>
      <c r="Q198" s="29" t="b">
        <f>IF(OR(T(E198)="f",T(G198)="f"),TRUE,(ISERROR(P198)))</f>
        <v>1</v>
      </c>
      <c r="V198" s="8"/>
      <c r="W198" s="8"/>
      <c r="X198" s="8"/>
      <c r="Y198" s="8"/>
      <c r="Z198" s="8"/>
    </row>
    <row r="199" spans="1:26" ht="12" customHeight="1">
      <c r="A199" s="156"/>
      <c r="B199" s="54">
        <f>K140</f>
      </c>
      <c r="C199" s="53" t="s">
        <v>111</v>
      </c>
      <c r="D199" s="54">
        <f>K141</f>
      </c>
      <c r="E199" s="10"/>
      <c r="F199" s="14" t="s">
        <v>111</v>
      </c>
      <c r="G199" s="10"/>
      <c r="H199" s="128"/>
      <c r="I199" s="54">
        <f>IF(TRIM(D199)="",B199,IF(TRIM(B199)="",D199,IF(AND(E199=0,G199=0),REPT("_",15),IF(E199=G199,REPT("? ",5),IF(N(E199)&gt;N(G199),B199,D199)))))</f>
      </c>
      <c r="J199" s="90" t="str">
        <f>IF(AND(E199=0,G199=0),REPT("X",2),IF(E199=G199,REPT("X",2),IF(E199&gt;G199,"","")))</f>
        <v>XX</v>
      </c>
      <c r="K199" s="64">
        <f>IF(TRIM(D199)="","",IF(TRIM(B199)="","",IF(AND(E199=0,G199=0),REPT("_",15),IF(E199=G199,REPT("? ",5),IF(N(E199)&gt;N(G199),D199,B199)))))</f>
      </c>
      <c r="L199" s="8"/>
      <c r="M199" s="29" t="e">
        <f>VLOOKUP(I199,[0]!claf,2,FALSE)</f>
        <v>#N/A</v>
      </c>
      <c r="N199" s="29" t="e">
        <f>VLOOKUP(I199,[0]!claf,3,FALSE)</f>
        <v>#N/A</v>
      </c>
      <c r="O199" s="29" t="e">
        <f>VLOOKUP(K199,[0]!claf,2,FALSE)</f>
        <v>#N/A</v>
      </c>
      <c r="P199" s="29" t="e">
        <f>VLOOKUP(K199,[0]!claf,3,FALSE)</f>
        <v>#N/A</v>
      </c>
      <c r="Q199" s="29" t="b">
        <f>IF(OR(T(E199)="f",T(G199)="f"),TRUE,(ISERROR(P199)))</f>
        <v>1</v>
      </c>
      <c r="V199" s="8"/>
      <c r="W199" s="8"/>
      <c r="X199" s="8"/>
      <c r="Y199" s="8"/>
      <c r="Z199" s="8"/>
    </row>
    <row r="200" spans="1:26" ht="12" customHeight="1">
      <c r="A200" s="156"/>
      <c r="B200" s="54"/>
      <c r="C200" s="54"/>
      <c r="D200" s="54"/>
      <c r="E200" s="10"/>
      <c r="F200" s="12"/>
      <c r="G200" s="10"/>
      <c r="H200" s="128"/>
      <c r="I200" s="54"/>
      <c r="J200" s="90"/>
      <c r="K200" s="64"/>
      <c r="L200" s="8"/>
      <c r="V200" s="8"/>
      <c r="W200" s="8"/>
      <c r="X200" s="8"/>
      <c r="Y200" s="8"/>
      <c r="Z200" s="8"/>
    </row>
    <row r="201" spans="1:26" ht="12" customHeight="1">
      <c r="A201" s="156"/>
      <c r="B201" s="155" t="s">
        <v>136</v>
      </c>
      <c r="C201" s="54"/>
      <c r="D201" s="54"/>
      <c r="E201" s="10"/>
      <c r="F201" s="12"/>
      <c r="G201" s="10"/>
      <c r="H201" s="128"/>
      <c r="I201" s="54"/>
      <c r="J201" s="90"/>
      <c r="K201" s="64"/>
      <c r="L201" s="8"/>
      <c r="V201" s="8"/>
      <c r="W201" s="8"/>
      <c r="X201" s="8"/>
      <c r="Y201" s="8"/>
      <c r="Z201" s="8"/>
    </row>
    <row r="202" spans="1:26" ht="12" customHeight="1">
      <c r="A202" s="156"/>
      <c r="B202" s="54">
        <f>I144</f>
      </c>
      <c r="C202" s="53" t="s">
        <v>111</v>
      </c>
      <c r="D202" s="54">
        <f>I145</f>
      </c>
      <c r="E202" s="10"/>
      <c r="F202" s="14" t="s">
        <v>111</v>
      </c>
      <c r="G202" s="10"/>
      <c r="H202" s="128"/>
      <c r="I202" s="54">
        <f>IF(TRIM(D202)="",B202,IF(TRIM(B202)="",D202,IF(AND(E202=0,G202=0),REPT("_",15),IF(E202=G202,REPT("? ",5),IF(N(E202)&gt;N(G202),B202,D202)))))</f>
      </c>
      <c r="J202" s="90" t="str">
        <f>IF(AND(E202=0,G202=0),REPT("X",2),IF(E202=G202,REPT("X",2),IF(E202&gt;G202,"","")))</f>
        <v>XX</v>
      </c>
      <c r="K202" s="64">
        <f>IF(TRIM(D202)="","",IF(TRIM(B202)="","",IF(AND(E202=0,G202=0),REPT("_",15),IF(E202=G202,REPT("? ",5),IF(N(E202)&gt;N(G202),D202,B202)))))</f>
      </c>
      <c r="L202" s="8"/>
      <c r="M202" s="29" t="e">
        <f>VLOOKUP(I202,[0]!claf,2,FALSE)</f>
        <v>#N/A</v>
      </c>
      <c r="N202" s="29" t="e">
        <f>VLOOKUP(I202,[0]!claf,3,FALSE)</f>
        <v>#N/A</v>
      </c>
      <c r="O202" s="29" t="e">
        <f>VLOOKUP(K202,[0]!claf,2,FALSE)</f>
        <v>#N/A</v>
      </c>
      <c r="P202" s="29" t="e">
        <f>VLOOKUP(K202,[0]!claf,3,FALSE)</f>
        <v>#N/A</v>
      </c>
      <c r="Q202" s="29" t="b">
        <f>IF(OR(T(E202)="f",T(G202)="f"),TRUE,(ISERROR(P202)))</f>
        <v>1</v>
      </c>
      <c r="V202" s="8"/>
      <c r="W202" s="8"/>
      <c r="X202" s="8"/>
      <c r="Y202" s="8"/>
      <c r="Z202" s="8"/>
    </row>
    <row r="203" spans="1:26" ht="12" customHeight="1">
      <c r="A203" s="156"/>
      <c r="B203" s="54">
        <f>I147</f>
      </c>
      <c r="C203" s="53" t="s">
        <v>111</v>
      </c>
      <c r="D203" s="54">
        <f>I146</f>
      </c>
      <c r="E203" s="10"/>
      <c r="F203" s="14" t="s">
        <v>111</v>
      </c>
      <c r="G203" s="10"/>
      <c r="H203" s="128"/>
      <c r="I203" s="54">
        <f>IF(TRIM(D203)="",B203,IF(TRIM(B203)="",D203,IF(AND(E203=0,G203=0),REPT("_",15),IF(E203=G203,REPT("? ",5),IF(N(E203)&gt;N(G203),B203,D203)))))</f>
      </c>
      <c r="J203" s="90" t="str">
        <f>IF(AND(E203=0,G203=0),REPT("X",2),IF(E203=G203,REPT("X",2),IF(E203&gt;G203,"","")))</f>
        <v>XX</v>
      </c>
      <c r="K203" s="64">
        <f>IF(TRIM(D203)="","",IF(TRIM(B203)="","",IF(AND(E203=0,G203=0),REPT("_",15),IF(E203=G203,REPT("? ",5),IF(N(E203)&gt;N(G203),D203,B203)))))</f>
      </c>
      <c r="L203" s="8"/>
      <c r="M203" s="29" t="e">
        <f>VLOOKUP(I203,[0]!claf,2,FALSE)</f>
        <v>#N/A</v>
      </c>
      <c r="N203" s="29" t="e">
        <f>VLOOKUP(I203,[0]!claf,3,FALSE)</f>
        <v>#N/A</v>
      </c>
      <c r="O203" s="29" t="e">
        <f>VLOOKUP(K203,[0]!claf,2,FALSE)</f>
        <v>#N/A</v>
      </c>
      <c r="P203" s="29" t="e">
        <f>VLOOKUP(K203,[0]!claf,3,FALSE)</f>
        <v>#N/A</v>
      </c>
      <c r="Q203" s="29" t="b">
        <f>IF(OR(T(E203)="f",T(G203)="f"),TRUE,(ISERROR(P203)))</f>
        <v>1</v>
      </c>
      <c r="V203" s="8"/>
      <c r="W203" s="8"/>
      <c r="X203" s="8"/>
      <c r="Y203" s="8"/>
      <c r="Z203" s="8"/>
    </row>
    <row r="204" spans="1:26" ht="12" customHeight="1">
      <c r="A204" s="156"/>
      <c r="B204" s="54"/>
      <c r="C204" s="54"/>
      <c r="D204" s="54"/>
      <c r="E204" s="10"/>
      <c r="F204" s="12"/>
      <c r="G204" s="10"/>
      <c r="H204" s="128"/>
      <c r="I204" s="54"/>
      <c r="J204" s="90"/>
      <c r="K204" s="64"/>
      <c r="L204" s="8"/>
      <c r="V204" s="8"/>
      <c r="W204" s="8"/>
      <c r="X204" s="8"/>
      <c r="Y204" s="8"/>
      <c r="Z204" s="8"/>
    </row>
    <row r="205" spans="1:26" ht="12" customHeight="1">
      <c r="A205" s="156"/>
      <c r="B205" s="155" t="s">
        <v>137</v>
      </c>
      <c r="C205" s="54"/>
      <c r="D205" s="54"/>
      <c r="E205" s="10"/>
      <c r="F205" s="12"/>
      <c r="G205" s="10"/>
      <c r="H205" s="128"/>
      <c r="I205" s="54"/>
      <c r="J205" s="90"/>
      <c r="K205" s="64"/>
      <c r="L205" s="8"/>
      <c r="V205" s="8"/>
      <c r="W205" s="8"/>
      <c r="X205" s="8"/>
      <c r="Y205" s="8"/>
      <c r="Z205" s="8"/>
    </row>
    <row r="206" spans="1:26" ht="12" customHeight="1">
      <c r="A206" s="156"/>
      <c r="B206" s="54">
        <f>K145</f>
      </c>
      <c r="C206" s="53" t="s">
        <v>111</v>
      </c>
      <c r="D206" s="54">
        <f>K144</f>
      </c>
      <c r="E206" s="10"/>
      <c r="F206" s="14" t="s">
        <v>111</v>
      </c>
      <c r="G206" s="10"/>
      <c r="H206" s="128"/>
      <c r="I206" s="54">
        <f>IF(TRIM(D206)="",B206,IF(TRIM(B206)="",D206,IF(AND(E206=0,G206=0),REPT("_",15),IF(E206=G206,REPT("? ",5),IF(N(E206)&gt;N(G206),B206,D206)))))</f>
      </c>
      <c r="J206" s="90" t="str">
        <f>IF(AND(E206=0,G206=0),REPT("X",2),IF(E206=G206,REPT("X",2),IF(E206&gt;G206,"","")))</f>
        <v>XX</v>
      </c>
      <c r="K206" s="64">
        <f>IF(TRIM(D206)="","",IF(TRIM(B206)="","",IF(AND(E206=0,G206=0),REPT("_",15),IF(E206=G206,REPT("? ",5),IF(N(E206)&gt;N(G206),D206,B206)))))</f>
      </c>
      <c r="L206" s="8"/>
      <c r="M206" s="29" t="e">
        <f>VLOOKUP(I206,[0]!claf,2,FALSE)</f>
        <v>#N/A</v>
      </c>
      <c r="N206" s="29" t="e">
        <f>VLOOKUP(I206,[0]!claf,3,FALSE)</f>
        <v>#N/A</v>
      </c>
      <c r="O206" s="29" t="e">
        <f>VLOOKUP(K206,[0]!claf,2,FALSE)</f>
        <v>#N/A</v>
      </c>
      <c r="P206" s="29" t="e">
        <f>VLOOKUP(K206,[0]!claf,3,FALSE)</f>
        <v>#N/A</v>
      </c>
      <c r="Q206" s="29" t="b">
        <f>IF(OR(T(E206)="f",T(G206)="f"),TRUE,(ISERROR(P206)))</f>
        <v>1</v>
      </c>
      <c r="V206" s="8"/>
      <c r="W206" s="8"/>
      <c r="X206" s="8"/>
      <c r="Y206" s="8"/>
      <c r="Z206" s="8"/>
    </row>
    <row r="207" spans="1:26" ht="12" customHeight="1">
      <c r="A207" s="156"/>
      <c r="B207" s="54">
        <f>K146</f>
      </c>
      <c r="C207" s="53" t="s">
        <v>111</v>
      </c>
      <c r="D207" s="54">
        <f>K147</f>
      </c>
      <c r="E207" s="10"/>
      <c r="F207" s="14" t="s">
        <v>111</v>
      </c>
      <c r="G207" s="10"/>
      <c r="H207" s="128"/>
      <c r="I207" s="54">
        <f>IF(TRIM(D207)="",B207,IF(TRIM(B207)="",D207,IF(AND(E207=0,G207=0),REPT("_",15),IF(E207=G207,REPT("? ",5),IF(N(E207)&gt;N(G207),B207,D207)))))</f>
      </c>
      <c r="J207" s="90" t="str">
        <f>IF(AND(E207=0,G207=0),REPT("X",2),IF(E207=G207,REPT("X",2),IF(E207&gt;G207,"","")))</f>
        <v>XX</v>
      </c>
      <c r="K207" s="64">
        <f>IF(TRIM(D207)="","",IF(TRIM(B207)="","",IF(AND(E207=0,G207=0),REPT("_",15),IF(E207=G207,REPT("? ",5),IF(N(E207)&gt;N(G207),D207,B207)))))</f>
      </c>
      <c r="L207" s="8"/>
      <c r="M207" s="29" t="e">
        <f>VLOOKUP(I207,[0]!claf,2,FALSE)</f>
        <v>#N/A</v>
      </c>
      <c r="N207" s="29" t="e">
        <f>VLOOKUP(I207,[0]!claf,3,FALSE)</f>
        <v>#N/A</v>
      </c>
      <c r="O207" s="29" t="e">
        <f>VLOOKUP(K207,[0]!claf,2,FALSE)</f>
        <v>#N/A</v>
      </c>
      <c r="P207" s="29" t="e">
        <f>VLOOKUP(K207,[0]!claf,3,FALSE)</f>
        <v>#N/A</v>
      </c>
      <c r="Q207" s="29" t="b">
        <f>IF(OR(T(E207)="f",T(G207)="f"),TRUE,(ISERROR(P207)))</f>
        <v>1</v>
      </c>
      <c r="V207" s="8"/>
      <c r="W207" s="8"/>
      <c r="X207" s="8"/>
      <c r="Y207" s="8"/>
      <c r="Z207" s="8"/>
    </row>
    <row r="208" spans="1:26" ht="12" customHeight="1">
      <c r="A208" s="156"/>
      <c r="B208" s="54"/>
      <c r="C208" s="54"/>
      <c r="D208" s="54"/>
      <c r="E208" s="10"/>
      <c r="F208" s="12"/>
      <c r="G208" s="10"/>
      <c r="H208" s="128"/>
      <c r="I208" s="54"/>
      <c r="J208" s="90"/>
      <c r="K208" s="64"/>
      <c r="L208" s="8"/>
      <c r="V208" s="8"/>
      <c r="W208" s="8"/>
      <c r="X208" s="8"/>
      <c r="Y208" s="8"/>
      <c r="Z208" s="8"/>
    </row>
    <row r="209" spans="1:26" ht="12" customHeight="1">
      <c r="A209" s="156"/>
      <c r="B209" s="155" t="s">
        <v>138</v>
      </c>
      <c r="C209" s="54"/>
      <c r="D209" s="54"/>
      <c r="E209" s="10"/>
      <c r="F209" s="12"/>
      <c r="G209" s="10"/>
      <c r="H209" s="128"/>
      <c r="I209" s="54"/>
      <c r="J209" s="90"/>
      <c r="K209" s="64"/>
      <c r="L209" s="8"/>
      <c r="V209" s="8"/>
      <c r="W209" s="8"/>
      <c r="X209" s="8"/>
      <c r="Y209" s="8"/>
      <c r="Z209" s="8"/>
    </row>
    <row r="210" spans="1:26" ht="12" customHeight="1">
      <c r="A210" s="156"/>
      <c r="B210" s="54">
        <f>I150</f>
      </c>
      <c r="C210" s="53" t="s">
        <v>111</v>
      </c>
      <c r="D210" s="54">
        <f>I151</f>
      </c>
      <c r="E210" s="10"/>
      <c r="F210" s="14" t="s">
        <v>111</v>
      </c>
      <c r="G210" s="10"/>
      <c r="H210" s="128"/>
      <c r="I210" s="54">
        <f>IF(TRIM(D210)="",B210,IF(TRIM(B210)="",D210,IF(AND(E210=0,G210=0),REPT("_",15),IF(E210=G210,REPT("? ",5),IF(N(E210)&gt;N(G210),B210,D210)))))</f>
      </c>
      <c r="J210" s="90" t="str">
        <f>IF(AND(E210=0,G210=0),REPT("X",2),IF(E210=G210,REPT("X",2),IF(E210&gt;G210,"","")))</f>
        <v>XX</v>
      </c>
      <c r="K210" s="64">
        <f>IF(TRIM(D210)="","",IF(TRIM(B210)="","",IF(AND(E210=0,G210=0),REPT("_",15),IF(E210=G210,REPT("? ",5),IF(N(E210)&gt;N(G210),D210,B210)))))</f>
      </c>
      <c r="L210" s="8"/>
      <c r="M210" s="29" t="e">
        <f>VLOOKUP(I210,[0]!claf,2,FALSE)</f>
        <v>#N/A</v>
      </c>
      <c r="N210" s="29" t="e">
        <f>VLOOKUP(I210,[0]!claf,3,FALSE)</f>
        <v>#N/A</v>
      </c>
      <c r="O210" s="29" t="e">
        <f>VLOOKUP(K210,[0]!claf,2,FALSE)</f>
        <v>#N/A</v>
      </c>
      <c r="P210" s="29" t="e">
        <f>VLOOKUP(K210,[0]!claf,3,FALSE)</f>
        <v>#N/A</v>
      </c>
      <c r="Q210" s="29" t="b">
        <f>IF(OR(T(E210)="f",T(G210)="f"),TRUE,(ISERROR(P210)))</f>
        <v>1</v>
      </c>
      <c r="V210" s="8"/>
      <c r="W210" s="8"/>
      <c r="X210" s="8"/>
      <c r="Y210" s="8"/>
      <c r="Z210" s="8"/>
    </row>
    <row r="211" spans="1:26" ht="12" customHeight="1">
      <c r="A211" s="156"/>
      <c r="B211" s="54">
        <f>I153</f>
      </c>
      <c r="C211" s="53" t="s">
        <v>111</v>
      </c>
      <c r="D211" s="54">
        <f>I152</f>
      </c>
      <c r="E211" s="10"/>
      <c r="F211" s="14" t="s">
        <v>111</v>
      </c>
      <c r="G211" s="10"/>
      <c r="H211" s="128"/>
      <c r="I211" s="54">
        <f>IF(TRIM(D211)="",B211,IF(TRIM(B211)="",D211,IF(AND(E211=0,G211=0),REPT("_",15),IF(E211=G211,REPT("? ",5),IF(N(E211)&gt;N(G211),B211,D211)))))</f>
      </c>
      <c r="J211" s="90" t="str">
        <f>IF(AND(E211=0,G211=0),REPT("X",2),IF(E211=G211,REPT("X",2),IF(E211&gt;G211,"","")))</f>
        <v>XX</v>
      </c>
      <c r="K211" s="64">
        <f>IF(TRIM(D211)="","",IF(TRIM(B211)="","",IF(AND(E211=0,G211=0),REPT("_",15),IF(E211=G211,REPT("? ",5),IF(N(E211)&gt;N(G211),D211,B211)))))</f>
      </c>
      <c r="L211" s="8"/>
      <c r="M211" s="29" t="e">
        <f>VLOOKUP(I211,[0]!claf,2,FALSE)</f>
        <v>#N/A</v>
      </c>
      <c r="N211" s="29" t="e">
        <f>VLOOKUP(I211,[0]!claf,3,FALSE)</f>
        <v>#N/A</v>
      </c>
      <c r="O211" s="29" t="e">
        <f>VLOOKUP(K211,[0]!claf,2,FALSE)</f>
        <v>#N/A</v>
      </c>
      <c r="P211" s="29" t="e">
        <f>VLOOKUP(K211,[0]!claf,3,FALSE)</f>
        <v>#N/A</v>
      </c>
      <c r="Q211" s="29" t="b">
        <f>IF(OR(T(E211)="f",T(G211)="f"),TRUE,(ISERROR(P211)))</f>
        <v>1</v>
      </c>
      <c r="V211" s="8"/>
      <c r="W211" s="8"/>
      <c r="X211" s="8"/>
      <c r="Y211" s="8"/>
      <c r="Z211" s="8"/>
    </row>
    <row r="212" spans="1:26" ht="12" customHeight="1">
      <c r="A212" s="156"/>
      <c r="B212" s="54"/>
      <c r="C212" s="54"/>
      <c r="D212" s="54"/>
      <c r="E212" s="10"/>
      <c r="F212" s="12"/>
      <c r="G212" s="10"/>
      <c r="H212" s="128"/>
      <c r="I212" s="54"/>
      <c r="J212" s="90"/>
      <c r="K212" s="64"/>
      <c r="L212" s="8"/>
      <c r="V212" s="8"/>
      <c r="W212" s="8"/>
      <c r="X212" s="8"/>
      <c r="Y212" s="8"/>
      <c r="Z212" s="8"/>
    </row>
    <row r="213" spans="1:26" ht="12" customHeight="1">
      <c r="A213" s="156"/>
      <c r="B213" s="155" t="s">
        <v>139</v>
      </c>
      <c r="C213" s="54"/>
      <c r="D213" s="54"/>
      <c r="E213" s="10"/>
      <c r="F213" s="12"/>
      <c r="G213" s="10"/>
      <c r="H213" s="128"/>
      <c r="I213" s="54"/>
      <c r="J213" s="90"/>
      <c r="K213" s="64"/>
      <c r="L213" s="8"/>
      <c r="V213" s="8"/>
      <c r="W213" s="8"/>
      <c r="X213" s="8"/>
      <c r="Y213" s="8"/>
      <c r="Z213" s="8"/>
    </row>
    <row r="214" spans="1:26" ht="12" customHeight="1">
      <c r="A214" s="156"/>
      <c r="B214" s="54">
        <f>K151</f>
      </c>
      <c r="C214" s="53" t="s">
        <v>111</v>
      </c>
      <c r="D214" s="54">
        <f>K150</f>
      </c>
      <c r="E214" s="10"/>
      <c r="F214" s="14" t="s">
        <v>111</v>
      </c>
      <c r="G214" s="10"/>
      <c r="H214" s="128"/>
      <c r="I214" s="54">
        <f>IF(TRIM(D214)="",B214,IF(TRIM(B214)="",D214,IF(AND(E214=0,G214=0),REPT("_",15),IF(E214=G214,REPT("? ",5),IF(N(E214)&gt;N(G214),B214,D214)))))</f>
      </c>
      <c r="J214" s="90" t="str">
        <f>IF(AND(E214=0,G214=0),REPT("X",2),IF(E214=G214,REPT("X",2),IF(E214&gt;G214,"","")))</f>
        <v>XX</v>
      </c>
      <c r="K214" s="64">
        <f>IF(TRIM(D214)="","",IF(TRIM(B214)="","",IF(AND(E214=0,G214=0),REPT("_",15),IF(E214=G214,REPT("? ",5),IF(N(E214)&gt;N(G214),D214,B214)))))</f>
      </c>
      <c r="L214" s="8"/>
      <c r="M214" s="29" t="e">
        <f>VLOOKUP(I214,[0]!claf,2,FALSE)</f>
        <v>#N/A</v>
      </c>
      <c r="N214" s="29" t="e">
        <f>VLOOKUP(I214,[0]!claf,3,FALSE)</f>
        <v>#N/A</v>
      </c>
      <c r="O214" s="29" t="e">
        <f>VLOOKUP(K214,[0]!claf,2,FALSE)</f>
        <v>#N/A</v>
      </c>
      <c r="P214" s="29" t="e">
        <f>VLOOKUP(K214,[0]!claf,3,FALSE)</f>
        <v>#N/A</v>
      </c>
      <c r="Q214" s="29" t="b">
        <f>IF(OR(T(E214)="f",T(G214)="f"),TRUE,(ISERROR(P214)))</f>
        <v>1</v>
      </c>
      <c r="V214" s="8"/>
      <c r="W214" s="8"/>
      <c r="X214" s="8"/>
      <c r="Y214" s="8"/>
      <c r="Z214" s="8"/>
    </row>
    <row r="215" spans="1:26" ht="12" customHeight="1">
      <c r="A215" s="156"/>
      <c r="B215" s="54">
        <f>K152</f>
      </c>
      <c r="C215" s="53" t="s">
        <v>111</v>
      </c>
      <c r="D215" s="54">
        <f>K153</f>
      </c>
      <c r="E215" s="10"/>
      <c r="F215" s="14" t="s">
        <v>111</v>
      </c>
      <c r="G215" s="10"/>
      <c r="H215" s="128"/>
      <c r="I215" s="54">
        <f>IF(TRIM(D215)="",B215,IF(TRIM(B215)="",D215,IF(AND(E215=0,G215=0),REPT("_",15),IF(E215=G215,REPT("? ",5),IF(N(E215)&gt;N(G215),B215,D215)))))</f>
      </c>
      <c r="J215" s="90" t="str">
        <f>IF(AND(E215=0,G215=0),REPT("X",2),IF(E215=G215,REPT("X",2),IF(E215&gt;G215,"","")))</f>
        <v>XX</v>
      </c>
      <c r="K215" s="64">
        <f>IF(TRIM(D215)="","",IF(TRIM(B215)="","",IF(AND(E215=0,G215=0),REPT("_",15),IF(E215=G215,REPT("? ",5),IF(N(E215)&gt;N(G215),D215,B215)))))</f>
      </c>
      <c r="L215" s="8"/>
      <c r="M215" s="29" t="e">
        <f>VLOOKUP(I215,[0]!claf,2,FALSE)</f>
        <v>#N/A</v>
      </c>
      <c r="N215" s="29" t="e">
        <f>VLOOKUP(I215,[0]!claf,3,FALSE)</f>
        <v>#N/A</v>
      </c>
      <c r="O215" s="29" t="e">
        <f>VLOOKUP(K215,[0]!claf,2,FALSE)</f>
        <v>#N/A</v>
      </c>
      <c r="P215" s="29" t="e">
        <f>VLOOKUP(K215,[0]!claf,3,FALSE)</f>
        <v>#N/A</v>
      </c>
      <c r="Q215" s="29" t="b">
        <f>IF(OR(T(E215)="f",T(G215)="f"),TRUE,(ISERROR(P215)))</f>
        <v>1</v>
      </c>
      <c r="V215" s="8"/>
      <c r="W215" s="8"/>
      <c r="X215" s="8"/>
      <c r="Y215" s="8"/>
      <c r="Z215" s="8"/>
    </row>
    <row r="216" spans="1:26" ht="12" customHeight="1">
      <c r="A216" s="156"/>
      <c r="B216" s="54"/>
      <c r="C216" s="54"/>
      <c r="D216" s="54"/>
      <c r="E216" s="10"/>
      <c r="F216" s="12"/>
      <c r="G216" s="10"/>
      <c r="H216" s="128"/>
      <c r="I216" s="54"/>
      <c r="J216" s="90"/>
      <c r="K216" s="64"/>
      <c r="L216" s="8"/>
      <c r="V216" s="8"/>
      <c r="W216" s="8"/>
      <c r="X216" s="8"/>
      <c r="Y216" s="8"/>
      <c r="Z216" s="8"/>
    </row>
    <row r="217" spans="1:26" ht="12" customHeight="1">
      <c r="A217" s="156"/>
      <c r="B217" s="155" t="s">
        <v>140</v>
      </c>
      <c r="C217" s="54"/>
      <c r="D217" s="54"/>
      <c r="E217" s="10"/>
      <c r="F217" s="12"/>
      <c r="G217" s="10"/>
      <c r="H217" s="128"/>
      <c r="I217" s="54"/>
      <c r="J217" s="90"/>
      <c r="K217" s="64"/>
      <c r="L217" s="8"/>
      <c r="V217" s="8"/>
      <c r="W217" s="8"/>
      <c r="X217" s="8"/>
      <c r="Y217" s="8"/>
      <c r="Z217" s="8"/>
    </row>
    <row r="218" spans="1:26" ht="12" customHeight="1">
      <c r="A218" s="156"/>
      <c r="B218" s="54">
        <f>I156</f>
      </c>
      <c r="C218" s="53" t="s">
        <v>111</v>
      </c>
      <c r="D218" s="54">
        <f>I157</f>
      </c>
      <c r="E218" s="10"/>
      <c r="F218" s="14" t="s">
        <v>111</v>
      </c>
      <c r="G218" s="10"/>
      <c r="H218" s="128"/>
      <c r="I218" s="54">
        <f>IF(TRIM(D218)="",B218,IF(TRIM(B218)="",D218,IF(AND(E218=0,G218=0),REPT("_",15),IF(E218=G218,REPT("? ",5),IF(N(E218)&gt;N(G218),B218,D218)))))</f>
      </c>
      <c r="J218" s="90" t="str">
        <f>IF(AND(E218=0,G218=0),REPT("X",2),IF(E218=G218,REPT("X",2),IF(E218&gt;G218,"","")))</f>
        <v>XX</v>
      </c>
      <c r="K218" s="64">
        <f>IF(TRIM(D218)="","",IF(TRIM(B218)="","",IF(AND(E218=0,G218=0),REPT("_",15),IF(E218=G218,REPT("? ",5),IF(N(E218)&gt;N(G218),D218,B218)))))</f>
      </c>
      <c r="L218" s="8"/>
      <c r="M218" s="29" t="e">
        <f>VLOOKUP(I218,[0]!claf,2,FALSE)</f>
        <v>#N/A</v>
      </c>
      <c r="N218" s="29" t="e">
        <f>VLOOKUP(I218,[0]!claf,3,FALSE)</f>
        <v>#N/A</v>
      </c>
      <c r="O218" s="29" t="e">
        <f>VLOOKUP(K218,[0]!claf,2,FALSE)</f>
        <v>#N/A</v>
      </c>
      <c r="P218" s="29" t="e">
        <f>VLOOKUP(K218,[0]!claf,3,FALSE)</f>
        <v>#N/A</v>
      </c>
      <c r="Q218" s="29" t="b">
        <f>IF(OR(T(E218)="f",T(G218)="f"),TRUE,(ISERROR(P218)))</f>
        <v>1</v>
      </c>
      <c r="V218" s="8"/>
      <c r="W218" s="8"/>
      <c r="X218" s="8"/>
      <c r="Y218" s="8"/>
      <c r="Z218" s="8"/>
    </row>
    <row r="219" spans="1:26" ht="12" customHeight="1">
      <c r="A219" s="156"/>
      <c r="B219" s="54">
        <f>I159</f>
      </c>
      <c r="C219" s="53" t="s">
        <v>111</v>
      </c>
      <c r="D219" s="54">
        <f>I158</f>
      </c>
      <c r="E219" s="10"/>
      <c r="F219" s="14" t="s">
        <v>111</v>
      </c>
      <c r="G219" s="10"/>
      <c r="H219" s="128"/>
      <c r="I219" s="54">
        <f>IF(TRIM(D219)="",B219,IF(TRIM(B219)="",D219,IF(AND(E219=0,G219=0),REPT("_",15),IF(E219=G219,REPT("? ",5),IF(N(E219)&gt;N(G219),B219,D219)))))</f>
      </c>
      <c r="J219" s="90" t="str">
        <f>IF(AND(E219=0,G219=0),REPT("X",2),IF(E219=G219,REPT("X",2),IF(E219&gt;G219,"","")))</f>
        <v>XX</v>
      </c>
      <c r="K219" s="64">
        <f>IF(TRIM(D219)="","",IF(TRIM(B219)="","",IF(AND(E219=0,G219=0),REPT("_",15),IF(E219=G219,REPT("? ",5),IF(N(E219)&gt;N(G219),D219,B219)))))</f>
      </c>
      <c r="L219" s="8"/>
      <c r="M219" s="29" t="e">
        <f>VLOOKUP(I219,[0]!claf,2,FALSE)</f>
        <v>#N/A</v>
      </c>
      <c r="N219" s="29" t="e">
        <f>VLOOKUP(I219,[0]!claf,3,FALSE)</f>
        <v>#N/A</v>
      </c>
      <c r="O219" s="29" t="e">
        <f>VLOOKUP(K219,[0]!claf,2,FALSE)</f>
        <v>#N/A</v>
      </c>
      <c r="P219" s="29" t="e">
        <f>VLOOKUP(K219,[0]!claf,3,FALSE)</f>
        <v>#N/A</v>
      </c>
      <c r="Q219" s="29" t="b">
        <f>IF(OR(T(E219)="f",T(G219)="f"),TRUE,(ISERROR(P219)))</f>
        <v>1</v>
      </c>
      <c r="V219" s="8"/>
      <c r="W219" s="8"/>
      <c r="X219" s="8"/>
      <c r="Y219" s="8"/>
      <c r="Z219" s="8"/>
    </row>
    <row r="220" spans="1:26" ht="12" customHeight="1">
      <c r="A220" s="156"/>
      <c r="B220" s="54"/>
      <c r="C220" s="54"/>
      <c r="D220" s="54"/>
      <c r="E220" s="10"/>
      <c r="F220" s="12"/>
      <c r="G220" s="10"/>
      <c r="H220" s="128"/>
      <c r="I220" s="54"/>
      <c r="J220" s="90"/>
      <c r="K220" s="64"/>
      <c r="L220" s="8"/>
      <c r="V220" s="8"/>
      <c r="W220" s="8"/>
      <c r="X220" s="8"/>
      <c r="Y220" s="8"/>
      <c r="Z220" s="8"/>
    </row>
    <row r="221" spans="1:26" ht="12" customHeight="1">
      <c r="A221" s="156"/>
      <c r="B221" s="155" t="s">
        <v>141</v>
      </c>
      <c r="C221" s="54"/>
      <c r="D221" s="54"/>
      <c r="E221" s="10"/>
      <c r="F221" s="12"/>
      <c r="G221" s="10"/>
      <c r="H221" s="128"/>
      <c r="I221" s="54"/>
      <c r="J221" s="90"/>
      <c r="K221" s="64"/>
      <c r="L221" s="8"/>
      <c r="V221" s="8"/>
      <c r="W221" s="8"/>
      <c r="X221" s="8"/>
      <c r="Y221" s="8"/>
      <c r="Z221" s="8"/>
    </row>
    <row r="222" spans="1:26" ht="12" customHeight="1">
      <c r="A222" s="156"/>
      <c r="B222" s="54">
        <f>K157</f>
      </c>
      <c r="C222" s="53" t="s">
        <v>111</v>
      </c>
      <c r="D222" s="54">
        <f>K156</f>
      </c>
      <c r="E222" s="10"/>
      <c r="F222" s="14" t="s">
        <v>111</v>
      </c>
      <c r="G222" s="10"/>
      <c r="H222" s="128"/>
      <c r="I222" s="54">
        <f>IF(TRIM(D222)="",B222,IF(TRIM(B222)="",D222,IF(AND(E222=0,G222=0),REPT("_",15),IF(E222=G222,REPT("? ",5),IF(N(E222)&gt;N(G222),B222,D222)))))</f>
      </c>
      <c r="J222" s="90" t="str">
        <f>IF(AND(E222=0,G222=0),REPT("X",2),IF(E222=G222,REPT("X",2),IF(E222&gt;G222,"","")))</f>
        <v>XX</v>
      </c>
      <c r="K222" s="64">
        <f>IF(TRIM(D222)="","",IF(TRIM(B222)="","",IF(AND(E222=0,G222=0),REPT("_",15),IF(E222=G222,REPT("? ",5),IF(N(E222)&gt;N(G222),D222,B222)))))</f>
      </c>
      <c r="L222" s="8"/>
      <c r="M222" s="29" t="e">
        <f>VLOOKUP(I222,[0]!claf,2,FALSE)</f>
        <v>#N/A</v>
      </c>
      <c r="N222" s="29" t="e">
        <f>VLOOKUP(I222,[0]!claf,3,FALSE)</f>
        <v>#N/A</v>
      </c>
      <c r="O222" s="29" t="e">
        <f>VLOOKUP(K222,[0]!claf,2,FALSE)</f>
        <v>#N/A</v>
      </c>
      <c r="P222" s="29" t="e">
        <f>VLOOKUP(K222,[0]!claf,3,FALSE)</f>
        <v>#N/A</v>
      </c>
      <c r="Q222" s="29" t="b">
        <f>IF(OR(T(E222)="f",T(G222)="f"),TRUE,(ISERROR(P222)))</f>
        <v>1</v>
      </c>
      <c r="V222" s="8"/>
      <c r="W222" s="8"/>
      <c r="X222" s="8"/>
      <c r="Y222" s="8"/>
      <c r="Z222" s="8"/>
    </row>
    <row r="223" spans="1:26" ht="12" customHeight="1">
      <c r="A223" s="156"/>
      <c r="B223" s="54">
        <f>K158</f>
      </c>
      <c r="C223" s="53" t="s">
        <v>111</v>
      </c>
      <c r="D223" s="54">
        <f>K159</f>
      </c>
      <c r="E223" s="10"/>
      <c r="F223" s="14" t="s">
        <v>111</v>
      </c>
      <c r="G223" s="10"/>
      <c r="H223" s="128"/>
      <c r="I223" s="54">
        <f>IF(TRIM(D223)="",B223,IF(TRIM(B223)="",D223,IF(AND(E223=0,G223=0),REPT("_",15),IF(E223=G223,REPT("? ",5),IF(N(E223)&gt;N(G223),B223,D223)))))</f>
      </c>
      <c r="J223" s="90" t="str">
        <f>IF(AND(E223=0,G223=0),REPT("X",2),IF(E223=G223,REPT("X",2),IF(E223&gt;G223,"","")))</f>
        <v>XX</v>
      </c>
      <c r="K223" s="64">
        <f>IF(TRIM(D223)="","",IF(TRIM(B223)="","",IF(AND(E223=0,G223=0),REPT("_",15),IF(E223=G223,REPT("? ",5),IF(N(E223)&gt;N(G223),D223,B223)))))</f>
      </c>
      <c r="L223" s="8"/>
      <c r="M223" s="29" t="e">
        <f>VLOOKUP(I223,[0]!claf,2,FALSE)</f>
        <v>#N/A</v>
      </c>
      <c r="N223" s="29" t="e">
        <f>VLOOKUP(I223,[0]!claf,3,FALSE)</f>
        <v>#N/A</v>
      </c>
      <c r="O223" s="29" t="e">
        <f>VLOOKUP(K223,[0]!claf,2,FALSE)</f>
        <v>#N/A</v>
      </c>
      <c r="P223" s="29" t="e">
        <f>VLOOKUP(K223,[0]!claf,3,FALSE)</f>
        <v>#N/A</v>
      </c>
      <c r="Q223" s="29" t="b">
        <f>IF(OR(T(E223)="f",T(G223)="f"),TRUE,(ISERROR(P223)))</f>
        <v>1</v>
      </c>
      <c r="V223" s="8"/>
      <c r="W223" s="8"/>
      <c r="X223" s="8"/>
      <c r="Y223" s="8"/>
      <c r="Z223" s="8"/>
    </row>
    <row r="224" spans="1:26" ht="12" customHeight="1" thickBot="1">
      <c r="A224" s="156"/>
      <c r="B224" s="54"/>
      <c r="C224" s="54"/>
      <c r="D224" s="54"/>
      <c r="E224" s="10"/>
      <c r="F224" s="12"/>
      <c r="G224" s="10"/>
      <c r="H224" s="128"/>
      <c r="I224" s="54"/>
      <c r="J224" s="90"/>
      <c r="K224" s="65"/>
      <c r="L224" s="8"/>
      <c r="V224" s="8"/>
      <c r="W224" s="8"/>
      <c r="X224" s="8"/>
      <c r="Y224" s="8"/>
      <c r="Z224" s="8"/>
    </row>
    <row r="225" spans="1:26" ht="12" customHeight="1">
      <c r="A225" s="170"/>
      <c r="B225" s="159" t="s">
        <v>142</v>
      </c>
      <c r="C225" s="52"/>
      <c r="D225" s="52"/>
      <c r="E225" s="10"/>
      <c r="F225" s="13"/>
      <c r="G225" s="10"/>
      <c r="H225" s="131"/>
      <c r="I225" s="52"/>
      <c r="J225" s="89"/>
      <c r="K225" s="64"/>
      <c r="L225" s="8"/>
      <c r="V225" s="8"/>
      <c r="W225" s="8"/>
      <c r="X225" s="8"/>
      <c r="Y225" s="8"/>
      <c r="Z225" s="8"/>
    </row>
    <row r="226" spans="1:26" ht="12" customHeight="1">
      <c r="A226" s="156"/>
      <c r="B226" s="54" t="str">
        <f>I162</f>
        <v>QUILLET Pascale 2C121</v>
      </c>
      <c r="C226" s="53" t="s">
        <v>111</v>
      </c>
      <c r="D226" s="54" t="str">
        <f>I163</f>
        <v>DANIEL Véronique 3B298</v>
      </c>
      <c r="E226" s="10">
        <v>3</v>
      </c>
      <c r="F226" s="14" t="s">
        <v>111</v>
      </c>
      <c r="G226" s="10">
        <v>1</v>
      </c>
      <c r="H226" s="128" t="s">
        <v>448</v>
      </c>
      <c r="I226" s="54" t="str">
        <f>IF(TRIM(D226)="",B226,IF(TRIM(B226)="",D226,IF(AND(E226=0,G226=0),REPT("_",15),IF(E226=G226,REPT("? ",5),IF(N(E226)&gt;N(G226),B226,D226)))))</f>
        <v>QUILLET Pascale 2C121</v>
      </c>
      <c r="J226" s="90">
        <f>IF(AND(E226=0,G226=0),REPT("X",2),IF(E226=G226,REPT("X",2),IF(E226&gt;G226,"","")))</f>
      </c>
      <c r="K226" s="64" t="str">
        <f>IF(TRIM(D226)="","",IF(TRIM(B226)="","",IF(AND(E226=0,G226=0),REPT("_",15),IF(E226=G226,REPT("? ",5),IF(N(E226)&gt;N(G226),D226,B226)))))</f>
        <v>DANIEL Véronique 3B298</v>
      </c>
      <c r="L226" s="8"/>
      <c r="M226" s="29">
        <f>VLOOKUP(I226,[0]!claf,2,FALSE)</f>
        <v>121</v>
      </c>
      <c r="N226" s="29">
        <f>VLOOKUP(I226,[0]!claf,3,FALSE)</f>
        <v>5</v>
      </c>
      <c r="O226" s="29">
        <f>VLOOKUP(K226,[0]!claf,2,FALSE)</f>
        <v>298</v>
      </c>
      <c r="P226" s="29">
        <f>VLOOKUP(K226,[0]!claf,3,FALSE)</f>
        <v>8</v>
      </c>
      <c r="Q226" s="29" t="b">
        <f>IF(OR(T(E226)="f",T(G226)="f"),TRUE,(ISERROR(P226)))</f>
        <v>0</v>
      </c>
      <c r="V226" s="8"/>
      <c r="W226" s="8"/>
      <c r="X226" s="8"/>
      <c r="Y226" s="8"/>
      <c r="Z226" s="8"/>
    </row>
    <row r="227" spans="1:26" ht="12" customHeight="1">
      <c r="A227" s="156"/>
      <c r="B227" s="54"/>
      <c r="C227" s="54"/>
      <c r="D227" s="54"/>
      <c r="E227" s="10"/>
      <c r="F227" s="12"/>
      <c r="G227" s="10"/>
      <c r="H227" s="128"/>
      <c r="I227" s="54"/>
      <c r="J227" s="90"/>
      <c r="K227" s="64"/>
      <c r="L227" s="8"/>
      <c r="V227" s="8"/>
      <c r="W227" s="8"/>
      <c r="X227" s="8"/>
      <c r="Y227" s="8"/>
      <c r="Z227" s="8"/>
    </row>
    <row r="228" spans="1:26" ht="12" customHeight="1">
      <c r="A228" s="156"/>
      <c r="B228" s="155" t="s">
        <v>143</v>
      </c>
      <c r="C228" s="54"/>
      <c r="D228" s="54"/>
      <c r="E228" s="10"/>
      <c r="F228" s="12"/>
      <c r="G228" s="10"/>
      <c r="H228" s="128"/>
      <c r="I228" s="54"/>
      <c r="J228" s="90"/>
      <c r="K228" s="64"/>
      <c r="L228" s="8"/>
      <c r="V228" s="8"/>
      <c r="W228" s="8"/>
      <c r="X228" s="8"/>
      <c r="Y228" s="8"/>
      <c r="Z228" s="8"/>
    </row>
    <row r="229" spans="1:26" ht="12" customHeight="1">
      <c r="A229" s="156"/>
      <c r="B229" s="54" t="str">
        <f>K163</f>
        <v>LECUE  Sandrine 3D487</v>
      </c>
      <c r="C229" s="53" t="s">
        <v>111</v>
      </c>
      <c r="D229" s="54" t="str">
        <f>K162</f>
        <v>QUERNEC  Stéphanie 4D1333</v>
      </c>
      <c r="E229" s="10">
        <v>3</v>
      </c>
      <c r="F229" s="14" t="s">
        <v>111</v>
      </c>
      <c r="G229" s="10">
        <v>1</v>
      </c>
      <c r="H229" s="128" t="s">
        <v>443</v>
      </c>
      <c r="I229" s="54" t="str">
        <f>IF(TRIM(D229)="",B229,IF(TRIM(B229)="",D229,IF(AND(E229=0,G229=0),REPT("_",15),IF(E229=G229,REPT("? ",5),IF(N(E229)&gt;N(G229),B229,D229)))))</f>
        <v>LECUE  Sandrine 3D487</v>
      </c>
      <c r="J229" s="90">
        <f>IF(AND(E229=0,G229=0),REPT("X",2),IF(E229=G229,REPT("X",2),IF(E229&gt;G229,"","")))</f>
      </c>
      <c r="K229" s="64" t="str">
        <f>IF(TRIM(D229)="","",IF(TRIM(B229)="","",IF(AND(E229=0,G229=0),REPT("_",15),IF(E229=G229,REPT("? ",5),IF(N(E229)&gt;N(G229),D229,B229)))))</f>
        <v>QUERNEC  Stéphanie 4D1333</v>
      </c>
      <c r="L229" s="8"/>
      <c r="M229" s="29">
        <f>VLOOKUP(I229,[0]!claf,2,FALSE)</f>
        <v>487</v>
      </c>
      <c r="N229" s="29">
        <f>VLOOKUP(I229,[0]!claf,3,FALSE)</f>
        <v>10</v>
      </c>
      <c r="O229" s="29">
        <f>VLOOKUP(K229,[0]!claf,2,FALSE)</f>
        <v>1333</v>
      </c>
      <c r="P229" s="29">
        <f>VLOOKUP(K229,[0]!claf,3,FALSE)</f>
        <v>14</v>
      </c>
      <c r="Q229" s="29" t="b">
        <f>IF(OR(T(E229)="f",T(G229)="f"),TRUE,(ISERROR(P229)))</f>
        <v>0</v>
      </c>
      <c r="V229" s="8"/>
      <c r="W229" s="8"/>
      <c r="X229" s="8"/>
      <c r="Y229" s="8"/>
      <c r="Z229" s="8"/>
    </row>
    <row r="230" spans="1:26" ht="12" customHeight="1">
      <c r="A230" s="156"/>
      <c r="B230" s="54"/>
      <c r="C230" s="54"/>
      <c r="D230" s="54"/>
      <c r="E230" s="10"/>
      <c r="F230" s="12"/>
      <c r="G230" s="10"/>
      <c r="H230" s="128"/>
      <c r="I230" s="54"/>
      <c r="J230" s="90"/>
      <c r="K230" s="64"/>
      <c r="L230" s="8"/>
      <c r="V230" s="8"/>
      <c r="W230" s="8"/>
      <c r="X230" s="8"/>
      <c r="Y230" s="8"/>
      <c r="Z230" s="8"/>
    </row>
    <row r="231" spans="1:26" ht="12" customHeight="1">
      <c r="A231" s="156"/>
      <c r="B231" s="155" t="s">
        <v>144</v>
      </c>
      <c r="C231" s="54"/>
      <c r="D231" s="54"/>
      <c r="E231" s="10"/>
      <c r="F231" s="12"/>
      <c r="G231" s="10"/>
      <c r="H231" s="128"/>
      <c r="I231" s="54"/>
      <c r="J231" s="90"/>
      <c r="K231" s="64"/>
      <c r="L231" s="8"/>
      <c r="V231" s="8"/>
      <c r="W231" s="8"/>
      <c r="X231" s="8"/>
      <c r="Y231" s="8"/>
      <c r="Z231" s="8"/>
    </row>
    <row r="232" spans="1:26" ht="12" customHeight="1">
      <c r="A232" s="156"/>
      <c r="B232" s="54" t="str">
        <f>I166</f>
        <v>DURANTON  Christine 4C1044</v>
      </c>
      <c r="C232" s="53" t="s">
        <v>111</v>
      </c>
      <c r="D232" s="54" t="str">
        <f>I167</f>
        <v>PIRQUIN Christelle NC1500</v>
      </c>
      <c r="E232" s="10">
        <v>0</v>
      </c>
      <c r="F232" s="14" t="s">
        <v>111</v>
      </c>
      <c r="G232" s="10">
        <v>3</v>
      </c>
      <c r="H232" s="128" t="s">
        <v>441</v>
      </c>
      <c r="I232" s="54" t="str">
        <f>IF(TRIM(D232)="",B232,IF(TRIM(B232)="",D232,IF(AND(E232=0,G232=0),REPT("_",15),IF(E232=G232,REPT("? ",5),IF(N(E232)&gt;N(G232),B232,D232)))))</f>
        <v>PIRQUIN Christelle NC1500</v>
      </c>
      <c r="J232" s="90">
        <f>IF(AND(E232=0,G232=0),REPT("X",2),IF(E232=G232,REPT("X",2),IF(E232&gt;G232,"","")))</f>
      </c>
      <c r="K232" s="64" t="str">
        <f>IF(TRIM(D232)="","",IF(TRIM(B232)="","",IF(AND(E232=0,G232=0),REPT("_",15),IF(E232=G232,REPT("? ",5),IF(N(E232)&gt;N(G232),D232,B232)))))</f>
        <v>DURANTON  Christine 4C1044</v>
      </c>
      <c r="L232" s="8"/>
      <c r="M232" s="29">
        <f>VLOOKUP(I232,[0]!claf,2,FALSE)</f>
        <v>1500</v>
      </c>
      <c r="N232" s="29">
        <f>VLOOKUP(I232,[0]!claf,3,FALSE)</f>
        <v>15</v>
      </c>
      <c r="O232" s="29">
        <f>VLOOKUP(K232,[0]!claf,2,FALSE)</f>
        <v>1044</v>
      </c>
      <c r="P232" s="29">
        <f>VLOOKUP(K232,[0]!claf,3,FALSE)</f>
        <v>13</v>
      </c>
      <c r="Q232" s="29" t="b">
        <f>IF(OR(T(E232)="f",T(G232)="f"),TRUE,(ISERROR(P232)))</f>
        <v>0</v>
      </c>
      <c r="V232" s="8"/>
      <c r="W232" s="8"/>
      <c r="X232" s="8"/>
      <c r="Y232" s="8"/>
      <c r="Z232" s="8"/>
    </row>
    <row r="233" spans="1:26" ht="12" customHeight="1">
      <c r="A233" s="156"/>
      <c r="B233" s="54"/>
      <c r="C233" s="54"/>
      <c r="D233" s="54"/>
      <c r="E233" s="10"/>
      <c r="F233" s="12"/>
      <c r="G233" s="10"/>
      <c r="H233" s="128"/>
      <c r="I233" s="54"/>
      <c r="J233" s="90"/>
      <c r="K233" s="64"/>
      <c r="L233" s="8"/>
      <c r="V233" s="8"/>
      <c r="W233" s="8"/>
      <c r="X233" s="8"/>
      <c r="Y233" s="8"/>
      <c r="Z233" s="8"/>
    </row>
    <row r="234" spans="1:26" ht="12" customHeight="1">
      <c r="A234" s="156"/>
      <c r="B234" s="155" t="s">
        <v>145</v>
      </c>
      <c r="C234" s="54"/>
      <c r="D234" s="54"/>
      <c r="E234" s="10"/>
      <c r="F234" s="12"/>
      <c r="G234" s="10"/>
      <c r="H234" s="128"/>
      <c r="I234" s="54"/>
      <c r="J234" s="90"/>
      <c r="K234" s="64"/>
      <c r="L234" s="8"/>
      <c r="V234" s="8"/>
      <c r="W234" s="8"/>
      <c r="X234" s="8"/>
      <c r="Y234" s="8"/>
      <c r="Z234" s="8"/>
    </row>
    <row r="235" spans="1:26" ht="12" customHeight="1">
      <c r="A235" s="156"/>
      <c r="B235" s="54">
        <f>K167</f>
      </c>
      <c r="C235" s="53" t="s">
        <v>111</v>
      </c>
      <c r="D235" s="54">
        <f>K166</f>
      </c>
      <c r="E235" s="10"/>
      <c r="F235" s="14" t="s">
        <v>111</v>
      </c>
      <c r="G235" s="10"/>
      <c r="H235" s="128"/>
      <c r="I235" s="54">
        <f>IF(TRIM(D235)="",B235,IF(TRIM(B235)="",D235,IF(AND(E235=0,G235=0),REPT("_",15),IF(E235=G235,REPT("? ",5),IF(N(E235)&gt;N(G235),B235,D235)))))</f>
      </c>
      <c r="J235" s="90" t="str">
        <f>IF(AND(E235=0,G235=0),REPT("X",2),IF(E235=G235,REPT("X",2),IF(E235&gt;G235,"","")))</f>
        <v>XX</v>
      </c>
      <c r="K235" s="64">
        <f>IF(TRIM(D235)="","",IF(TRIM(B235)="","",IF(AND(E235=0,G235=0),REPT("_",15),IF(E235=G235,REPT("? ",5),IF(N(E235)&gt;N(G235),D235,B235)))))</f>
      </c>
      <c r="L235" s="8"/>
      <c r="M235" s="29" t="e">
        <f>VLOOKUP(I235,[0]!claf,2,FALSE)</f>
        <v>#N/A</v>
      </c>
      <c r="N235" s="29" t="e">
        <f>VLOOKUP(I235,[0]!claf,3,FALSE)</f>
        <v>#N/A</v>
      </c>
      <c r="O235" s="29" t="e">
        <f>VLOOKUP(K235,[0]!claf,2,FALSE)</f>
        <v>#N/A</v>
      </c>
      <c r="P235" s="29" t="e">
        <f>VLOOKUP(K235,[0]!claf,3,FALSE)</f>
        <v>#N/A</v>
      </c>
      <c r="Q235" s="29" t="b">
        <f>IF(OR(T(E235)="f",T(G235)="f"),TRUE,(ISERROR(P235)))</f>
        <v>1</v>
      </c>
      <c r="V235" s="8"/>
      <c r="W235" s="8"/>
      <c r="X235" s="8"/>
      <c r="Y235" s="8"/>
      <c r="Z235" s="8"/>
    </row>
    <row r="236" spans="1:26" ht="12" customHeight="1">
      <c r="A236" s="156"/>
      <c r="B236" s="54"/>
      <c r="C236" s="54"/>
      <c r="D236" s="54"/>
      <c r="E236" s="10"/>
      <c r="F236" s="12"/>
      <c r="G236" s="10"/>
      <c r="H236" s="128"/>
      <c r="I236" s="54"/>
      <c r="J236" s="90"/>
      <c r="K236" s="64"/>
      <c r="L236" s="8"/>
      <c r="V236" s="8"/>
      <c r="W236" s="8"/>
      <c r="X236" s="8"/>
      <c r="Y236" s="8"/>
      <c r="Z236" s="8"/>
    </row>
    <row r="237" spans="1:26" ht="12" customHeight="1">
      <c r="A237" s="156"/>
      <c r="B237" s="155" t="s">
        <v>146</v>
      </c>
      <c r="C237" s="54"/>
      <c r="D237" s="54"/>
      <c r="E237" s="10"/>
      <c r="F237" s="12"/>
      <c r="G237" s="10"/>
      <c r="H237" s="128"/>
      <c r="I237" s="54"/>
      <c r="J237" s="90"/>
      <c r="K237" s="64"/>
      <c r="L237" s="8"/>
      <c r="V237" s="8"/>
      <c r="W237" s="8"/>
      <c r="X237" s="8"/>
      <c r="Y237" s="8"/>
      <c r="Z237" s="8"/>
    </row>
    <row r="238" spans="1:26" ht="12" customHeight="1">
      <c r="A238" s="156"/>
      <c r="B238" s="54">
        <f>I170</f>
      </c>
      <c r="C238" s="53" t="s">
        <v>111</v>
      </c>
      <c r="D238" s="54">
        <f>I171</f>
      </c>
      <c r="E238" s="10"/>
      <c r="F238" s="14" t="s">
        <v>111</v>
      </c>
      <c r="G238" s="10"/>
      <c r="H238" s="128"/>
      <c r="I238" s="54">
        <f>IF(TRIM(D238)="",B238,IF(TRIM(B238)="",D238,IF(AND(E238=0,G238=0),REPT("_",15),IF(E238=G238,REPT("? ",5),IF(N(E238)&gt;N(G238),B238,D238)))))</f>
      </c>
      <c r="J238" s="90" t="str">
        <f>IF(AND(E238=0,G238=0),REPT("X",2),IF(E238=G238,REPT("X",2),IF(E238&gt;G238,"","")))</f>
        <v>XX</v>
      </c>
      <c r="K238" s="64">
        <f>IF(TRIM(D238)="","",IF(TRIM(B238)="","",IF(AND(E238=0,G238=0),REPT("_",15),IF(E238=G238,REPT("? ",5),IF(N(E238)&gt;N(G238),D238,B238)))))</f>
      </c>
      <c r="L238" s="8"/>
      <c r="M238" s="29" t="e">
        <f>VLOOKUP(I238,[0]!claf,2,FALSE)</f>
        <v>#N/A</v>
      </c>
      <c r="N238" s="29" t="e">
        <f>VLOOKUP(I238,[0]!claf,3,FALSE)</f>
        <v>#N/A</v>
      </c>
      <c r="O238" s="29" t="e">
        <f>VLOOKUP(K238,[0]!claf,2,FALSE)</f>
        <v>#N/A</v>
      </c>
      <c r="P238" s="29" t="e">
        <f>VLOOKUP(K238,[0]!claf,3,FALSE)</f>
        <v>#N/A</v>
      </c>
      <c r="Q238" s="29" t="b">
        <f>IF(OR(T(E238)="f",T(G238)="f"),TRUE,(ISERROR(P238)))</f>
        <v>1</v>
      </c>
      <c r="V238" s="8"/>
      <c r="W238" s="8"/>
      <c r="X238" s="8"/>
      <c r="Y238" s="8"/>
      <c r="Z238" s="8"/>
    </row>
    <row r="239" spans="1:26" ht="12" customHeight="1">
      <c r="A239" s="156"/>
      <c r="B239" s="54"/>
      <c r="C239" s="54"/>
      <c r="D239" s="54"/>
      <c r="E239" s="10"/>
      <c r="F239" s="12"/>
      <c r="G239" s="10"/>
      <c r="H239" s="128"/>
      <c r="I239" s="54"/>
      <c r="J239" s="90"/>
      <c r="K239" s="64"/>
      <c r="L239" s="8"/>
      <c r="V239" s="8"/>
      <c r="W239" s="8"/>
      <c r="X239" s="8"/>
      <c r="Y239" s="8"/>
      <c r="Z239" s="8"/>
    </row>
    <row r="240" spans="1:26" ht="12" customHeight="1">
      <c r="A240" s="156"/>
      <c r="B240" s="155" t="s">
        <v>147</v>
      </c>
      <c r="C240" s="54"/>
      <c r="D240" s="54"/>
      <c r="E240" s="10"/>
      <c r="F240" s="12"/>
      <c r="G240" s="10"/>
      <c r="H240" s="128"/>
      <c r="I240" s="54"/>
      <c r="J240" s="90"/>
      <c r="K240" s="64"/>
      <c r="L240" s="8"/>
      <c r="V240" s="8"/>
      <c r="W240" s="8"/>
      <c r="X240" s="8"/>
      <c r="Y240" s="8"/>
      <c r="Z240" s="8"/>
    </row>
    <row r="241" spans="1:26" ht="12" customHeight="1">
      <c r="A241" s="156"/>
      <c r="B241" s="54">
        <f>K171</f>
      </c>
      <c r="C241" s="53" t="s">
        <v>111</v>
      </c>
      <c r="D241" s="54">
        <f>K170</f>
      </c>
      <c r="E241" s="10"/>
      <c r="F241" s="14" t="s">
        <v>111</v>
      </c>
      <c r="G241" s="10"/>
      <c r="H241" s="128"/>
      <c r="I241" s="54">
        <f>IF(TRIM(D241)="",B241,IF(TRIM(B241)="",D241,IF(AND(E241=0,G241=0),REPT("_",15),IF(E241=G241,REPT("? ",5),IF(N(E241)&gt;N(G241),B241,D241)))))</f>
      </c>
      <c r="J241" s="90" t="str">
        <f>IF(AND(E241=0,G241=0),REPT("X",2),IF(E241=G241,REPT("X",2),IF(E241&gt;G241,"","")))</f>
        <v>XX</v>
      </c>
      <c r="K241" s="64">
        <f>IF(TRIM(D241)="","",IF(TRIM(B241)="","",IF(AND(E241=0,G241=0),REPT("_",15),IF(E241=G241,REPT("? ",5),IF(N(E241)&gt;N(G241),D241,B241)))))</f>
      </c>
      <c r="L241" s="8"/>
      <c r="M241" s="29" t="e">
        <f>VLOOKUP(I241,[0]!claf,2,FALSE)</f>
        <v>#N/A</v>
      </c>
      <c r="N241" s="29" t="e">
        <f>VLOOKUP(I241,[0]!claf,3,FALSE)</f>
        <v>#N/A</v>
      </c>
      <c r="O241" s="29" t="e">
        <f>VLOOKUP(K241,[0]!claf,2,FALSE)</f>
        <v>#N/A</v>
      </c>
      <c r="P241" s="29" t="e">
        <f>VLOOKUP(K241,[0]!claf,3,FALSE)</f>
        <v>#N/A</v>
      </c>
      <c r="Q241" s="29" t="b">
        <f>IF(OR(T(E241)="f",T(G241)="f"),TRUE,(ISERROR(P241)))</f>
        <v>1</v>
      </c>
      <c r="X241" s="8"/>
      <c r="Y241" s="8"/>
      <c r="Z241" s="8"/>
    </row>
    <row r="242" spans="1:26" ht="12" customHeight="1">
      <c r="A242" s="156"/>
      <c r="B242" s="54"/>
      <c r="C242" s="54"/>
      <c r="D242" s="54"/>
      <c r="E242" s="10"/>
      <c r="F242" s="12"/>
      <c r="G242" s="10"/>
      <c r="H242" s="128"/>
      <c r="I242" s="54"/>
      <c r="J242" s="90"/>
      <c r="K242" s="64"/>
      <c r="L242" s="8"/>
      <c r="V242" s="8"/>
      <c r="W242" s="8"/>
      <c r="X242" s="8"/>
      <c r="Y242" s="8"/>
      <c r="Z242" s="8"/>
    </row>
    <row r="243" spans="1:26" ht="12" customHeight="1">
      <c r="A243" s="156"/>
      <c r="B243" s="155" t="s">
        <v>148</v>
      </c>
      <c r="C243" s="54"/>
      <c r="D243" s="54"/>
      <c r="E243" s="10"/>
      <c r="F243" s="12"/>
      <c r="G243" s="10"/>
      <c r="H243" s="128"/>
      <c r="I243" s="54"/>
      <c r="J243" s="90"/>
      <c r="K243" s="64"/>
      <c r="L243" s="8"/>
      <c r="V243" s="8"/>
      <c r="W243" s="8"/>
      <c r="X243" s="8"/>
      <c r="Y243" s="8"/>
      <c r="Z243" s="8"/>
    </row>
    <row r="244" spans="1:26" ht="12" customHeight="1">
      <c r="A244" s="156"/>
      <c r="B244" s="54">
        <f>I174</f>
      </c>
      <c r="C244" s="53" t="s">
        <v>111</v>
      </c>
      <c r="D244" s="54">
        <f>I175</f>
      </c>
      <c r="E244" s="10"/>
      <c r="F244" s="14" t="s">
        <v>111</v>
      </c>
      <c r="G244" s="10"/>
      <c r="H244" s="128"/>
      <c r="I244" s="54">
        <f>IF(TRIM(D244)="",B244,IF(TRIM(B244)="",D244,IF(AND(E244=0,G244=0),REPT("_",15),IF(E244=G244,REPT("? ",5),IF(N(E244)&gt;N(G244),B244,D244)))))</f>
      </c>
      <c r="J244" s="90" t="str">
        <f>IF(AND(E244=0,G244=0),REPT("X",2),IF(E244=G244,REPT("X",2),IF(E244&gt;G244,"","")))</f>
        <v>XX</v>
      </c>
      <c r="K244" s="64">
        <f>IF(TRIM(D244)="","",IF(TRIM(B244)="","",IF(AND(E244=0,G244=0),REPT("_",15),IF(E244=G244,REPT("? ",5),IF(N(E244)&gt;N(G244),D244,B244)))))</f>
      </c>
      <c r="L244" s="8"/>
      <c r="M244" s="29" t="e">
        <f>VLOOKUP(I244,[0]!claf,2,FALSE)</f>
        <v>#N/A</v>
      </c>
      <c r="N244" s="29" t="e">
        <f>VLOOKUP(I244,[0]!claf,3,FALSE)</f>
        <v>#N/A</v>
      </c>
      <c r="O244" s="29" t="e">
        <f>VLOOKUP(K244,[0]!claf,2,FALSE)</f>
        <v>#N/A</v>
      </c>
      <c r="P244" s="29" t="e">
        <f>VLOOKUP(K244,[0]!claf,3,FALSE)</f>
        <v>#N/A</v>
      </c>
      <c r="Q244" s="29" t="b">
        <f>IF(OR(T(E244)="f",T(G244)="f"),TRUE,(ISERROR(P244)))</f>
        <v>1</v>
      </c>
      <c r="X244" s="8"/>
      <c r="Y244" s="8"/>
      <c r="Z244" s="8"/>
    </row>
    <row r="245" spans="1:26" ht="12" customHeight="1">
      <c r="A245" s="156"/>
      <c r="B245" s="54"/>
      <c r="C245" s="54"/>
      <c r="D245" s="54"/>
      <c r="E245" s="10"/>
      <c r="F245" s="12"/>
      <c r="G245" s="10"/>
      <c r="H245" s="128"/>
      <c r="I245" s="54"/>
      <c r="J245" s="90"/>
      <c r="K245" s="64"/>
      <c r="L245" s="8"/>
      <c r="V245" s="8"/>
      <c r="W245" s="8"/>
      <c r="X245" s="8"/>
      <c r="Y245" s="8"/>
      <c r="Z245" s="8"/>
    </row>
    <row r="246" spans="1:26" ht="12" customHeight="1">
      <c r="A246" s="156"/>
      <c r="B246" s="155" t="s">
        <v>149</v>
      </c>
      <c r="C246" s="54"/>
      <c r="D246" s="54"/>
      <c r="E246" s="10"/>
      <c r="F246" s="12"/>
      <c r="G246" s="10"/>
      <c r="H246" s="128"/>
      <c r="I246" s="54"/>
      <c r="J246" s="90"/>
      <c r="K246" s="64"/>
      <c r="L246" s="8"/>
      <c r="V246" s="8"/>
      <c r="W246" s="8"/>
      <c r="X246" s="8"/>
      <c r="Y246" s="8"/>
      <c r="Z246" s="8"/>
    </row>
    <row r="247" spans="1:26" ht="12" customHeight="1">
      <c r="A247" s="156"/>
      <c r="B247" s="54">
        <f>K175</f>
      </c>
      <c r="C247" s="53" t="s">
        <v>111</v>
      </c>
      <c r="D247" s="54">
        <f>K174</f>
      </c>
      <c r="E247" s="10"/>
      <c r="F247" s="14" t="s">
        <v>111</v>
      </c>
      <c r="G247" s="10"/>
      <c r="H247" s="128"/>
      <c r="I247" s="54">
        <f>IF(TRIM(D247)="",B247,IF(TRIM(B247)="",D247,IF(AND(E247=0,G247=0),REPT("_",15),IF(E247=G247,REPT("? ",5),IF(N(E247)&gt;N(G247),B247,D247)))))</f>
      </c>
      <c r="J247" s="90" t="str">
        <f>IF(AND(E247=0,G247=0),REPT("X",2),IF(E247=G247,REPT("X",2),IF(E247&gt;G247,"","")))</f>
        <v>XX</v>
      </c>
      <c r="K247" s="64">
        <f>IF(TRIM(D247)="","",IF(TRIM(B247)="","",IF(AND(E247=0,G247=0),REPT("_",15),IF(E247=G247,REPT("? ",5),IF(N(E247)&gt;N(G247),D247,B247)))))</f>
      </c>
      <c r="L247" s="8"/>
      <c r="M247" s="29" t="e">
        <f>VLOOKUP(I247,[0]!claf,2,FALSE)</f>
        <v>#N/A</v>
      </c>
      <c r="N247" s="29" t="e">
        <f>VLOOKUP(I247,[0]!claf,3,FALSE)</f>
        <v>#N/A</v>
      </c>
      <c r="O247" s="29" t="e">
        <f>VLOOKUP(K247,[0]!claf,2,FALSE)</f>
        <v>#N/A</v>
      </c>
      <c r="P247" s="29" t="e">
        <f>VLOOKUP(K247,[0]!claf,3,FALSE)</f>
        <v>#N/A</v>
      </c>
      <c r="Q247" s="29" t="b">
        <f>IF(OR(T(E247)="f",T(G247)="f"),TRUE,(ISERROR(P247)))</f>
        <v>1</v>
      </c>
      <c r="X247" s="8"/>
      <c r="Y247" s="8"/>
      <c r="Z247" s="8"/>
    </row>
    <row r="248" spans="1:26" ht="12" customHeight="1">
      <c r="A248" s="156"/>
      <c r="B248" s="54"/>
      <c r="C248" s="54"/>
      <c r="D248" s="54"/>
      <c r="E248" s="10"/>
      <c r="F248" s="12"/>
      <c r="G248" s="10"/>
      <c r="H248" s="128"/>
      <c r="I248" s="54"/>
      <c r="J248" s="90"/>
      <c r="K248" s="64"/>
      <c r="L248" s="8"/>
      <c r="V248" s="8"/>
      <c r="W248" s="8"/>
      <c r="X248" s="8"/>
      <c r="Y248" s="8"/>
      <c r="Z248" s="8"/>
    </row>
    <row r="249" spans="1:26" ht="12" customHeight="1">
      <c r="A249" s="156"/>
      <c r="B249" s="155" t="s">
        <v>150</v>
      </c>
      <c r="C249" s="54"/>
      <c r="D249" s="54"/>
      <c r="E249" s="10"/>
      <c r="F249" s="12"/>
      <c r="G249" s="10"/>
      <c r="H249" s="128"/>
      <c r="I249" s="54"/>
      <c r="J249" s="90"/>
      <c r="K249" s="64"/>
      <c r="L249" s="8"/>
      <c r="V249" s="8"/>
      <c r="W249" s="8"/>
      <c r="X249" s="8"/>
      <c r="Y249" s="8"/>
      <c r="Z249" s="8"/>
    </row>
    <row r="250" spans="1:26" ht="12" customHeight="1">
      <c r="A250" s="156"/>
      <c r="B250" s="54">
        <f>I178</f>
      </c>
      <c r="C250" s="53" t="s">
        <v>111</v>
      </c>
      <c r="D250" s="54">
        <f>I179</f>
      </c>
      <c r="E250" s="10"/>
      <c r="F250" s="14" t="s">
        <v>111</v>
      </c>
      <c r="G250" s="10"/>
      <c r="H250" s="128"/>
      <c r="I250" s="54">
        <f>IF(TRIM(D250)="",B250,IF(TRIM(B250)="",D250,IF(AND(E250=0,G250=0),REPT("_",15),IF(E250=G250,REPT("? ",5),IF(N(E250)&gt;N(G250),B250,D250)))))</f>
      </c>
      <c r="J250" s="90" t="str">
        <f>IF(AND(E250=0,G250=0),REPT("X",2),IF(E250=G250,REPT("X",2),IF(E250&gt;G250,"","")))</f>
        <v>XX</v>
      </c>
      <c r="K250" s="64">
        <f>IF(TRIM(D250)="","",IF(TRIM(B250)="","",IF(AND(E250=0,G250=0),REPT("_",15),IF(E250=G250,REPT("? ",5),IF(N(E250)&gt;N(G250),D250,B250)))))</f>
      </c>
      <c r="L250" s="8"/>
      <c r="M250" s="29" t="e">
        <f>VLOOKUP(I250,[0]!claf,2,FALSE)</f>
        <v>#N/A</v>
      </c>
      <c r="N250" s="29" t="e">
        <f>VLOOKUP(I250,[0]!claf,3,FALSE)</f>
        <v>#N/A</v>
      </c>
      <c r="O250" s="29" t="e">
        <f>VLOOKUP(K250,[0]!claf,2,FALSE)</f>
        <v>#N/A</v>
      </c>
      <c r="P250" s="29" t="e">
        <f>VLOOKUP(K250,[0]!claf,3,FALSE)</f>
        <v>#N/A</v>
      </c>
      <c r="Q250" s="29" t="b">
        <f>IF(OR(T(E250)="f",T(G250)="f"),TRUE,(ISERROR(P250)))</f>
        <v>1</v>
      </c>
      <c r="V250" s="8"/>
      <c r="W250" s="8"/>
      <c r="X250" s="8"/>
      <c r="Y250" s="8"/>
      <c r="Z250" s="8"/>
    </row>
    <row r="251" spans="1:26" ht="12" customHeight="1">
      <c r="A251" s="156"/>
      <c r="B251" s="54"/>
      <c r="C251" s="54"/>
      <c r="D251" s="54"/>
      <c r="E251" s="10"/>
      <c r="F251" s="12"/>
      <c r="G251" s="10"/>
      <c r="H251" s="128"/>
      <c r="I251" s="54"/>
      <c r="J251" s="90"/>
      <c r="K251" s="64"/>
      <c r="L251" s="8"/>
      <c r="V251" s="8"/>
      <c r="W251" s="8"/>
      <c r="X251" s="8"/>
      <c r="Y251" s="8"/>
      <c r="Z251" s="8"/>
    </row>
    <row r="252" spans="1:26" ht="12" customHeight="1">
      <c r="A252" s="156"/>
      <c r="B252" s="155" t="s">
        <v>151</v>
      </c>
      <c r="C252" s="54"/>
      <c r="D252" s="54"/>
      <c r="E252" s="10"/>
      <c r="F252" s="12"/>
      <c r="G252" s="10"/>
      <c r="H252" s="128"/>
      <c r="I252" s="54"/>
      <c r="J252" s="90"/>
      <c r="K252" s="64"/>
      <c r="L252" s="8"/>
      <c r="V252" s="8"/>
      <c r="W252" s="8"/>
      <c r="X252" s="8"/>
      <c r="Y252" s="8"/>
      <c r="Z252" s="8"/>
    </row>
    <row r="253" spans="1:26" ht="12" customHeight="1">
      <c r="A253" s="156"/>
      <c r="B253" s="54">
        <f>K179</f>
      </c>
      <c r="C253" s="53" t="s">
        <v>111</v>
      </c>
      <c r="D253" s="54">
        <f>K178</f>
      </c>
      <c r="E253" s="10"/>
      <c r="F253" s="14" t="s">
        <v>111</v>
      </c>
      <c r="G253" s="10"/>
      <c r="H253" s="128"/>
      <c r="I253" s="54">
        <f>IF(TRIM(D253)="",B253,IF(TRIM(B253)="",D253,IF(AND(E253=0,G253=0),REPT("_",15),IF(E253=G253,REPT("? ",5),IF(N(E253)&gt;N(G253),B253,D253)))))</f>
      </c>
      <c r="J253" s="90" t="str">
        <f>IF(AND(E253=0,G253=0),REPT("X",2),IF(E253=G253,REPT("X",2),IF(E253&gt;G253,"","")))</f>
        <v>XX</v>
      </c>
      <c r="K253" s="64">
        <f>IF(TRIM(D253)="","",IF(TRIM(B253)="","",IF(AND(E253=0,G253=0),REPT("_",15),IF(E253=G253,REPT("? ",5),IF(N(E253)&gt;N(G253),D253,B253)))))</f>
      </c>
      <c r="L253" s="8"/>
      <c r="M253" s="29" t="e">
        <f>VLOOKUP(I253,[0]!claf,2,FALSE)</f>
        <v>#N/A</v>
      </c>
      <c r="N253" s="29" t="e">
        <f>VLOOKUP(I253,[0]!claf,3,FALSE)</f>
        <v>#N/A</v>
      </c>
      <c r="O253" s="29" t="e">
        <f>VLOOKUP(K253,[0]!claf,2,FALSE)</f>
        <v>#N/A</v>
      </c>
      <c r="P253" s="29" t="e">
        <f>VLOOKUP(K253,[0]!claf,3,FALSE)</f>
        <v>#N/A</v>
      </c>
      <c r="Q253" s="29" t="b">
        <f>IF(OR(T(E253)="f",T(G253)="f"),TRUE,(ISERROR(P253)))</f>
        <v>1</v>
      </c>
      <c r="V253" s="8"/>
      <c r="W253" s="8"/>
      <c r="X253" s="8"/>
      <c r="Y253" s="8"/>
      <c r="Z253" s="8"/>
    </row>
    <row r="254" spans="1:26" ht="12" customHeight="1">
      <c r="A254" s="156"/>
      <c r="B254" s="54"/>
      <c r="C254" s="54"/>
      <c r="D254" s="54"/>
      <c r="E254" s="10"/>
      <c r="F254" s="12"/>
      <c r="G254" s="10"/>
      <c r="H254" s="128"/>
      <c r="I254" s="54"/>
      <c r="J254" s="90"/>
      <c r="K254" s="64"/>
      <c r="L254" s="8"/>
      <c r="V254" s="8"/>
      <c r="W254" s="8"/>
      <c r="X254" s="8"/>
      <c r="Y254" s="8"/>
      <c r="Z254" s="8"/>
    </row>
    <row r="255" spans="1:26" ht="12" customHeight="1">
      <c r="A255" s="156"/>
      <c r="B255" s="155" t="s">
        <v>152</v>
      </c>
      <c r="C255" s="54"/>
      <c r="D255" s="54"/>
      <c r="E255" s="10"/>
      <c r="F255" s="12"/>
      <c r="G255" s="10"/>
      <c r="H255" s="128"/>
      <c r="I255" s="54"/>
      <c r="J255" s="90"/>
      <c r="K255" s="64"/>
      <c r="L255" s="8"/>
      <c r="V255" s="8"/>
      <c r="W255" s="8"/>
      <c r="X255" s="8"/>
      <c r="Y255" s="8"/>
      <c r="Z255" s="8"/>
    </row>
    <row r="256" spans="1:26" ht="12" customHeight="1">
      <c r="A256" s="156"/>
      <c r="B256" s="54">
        <f>I182</f>
      </c>
      <c r="C256" s="53" t="s">
        <v>111</v>
      </c>
      <c r="D256" s="54">
        <f>I183</f>
      </c>
      <c r="E256" s="10"/>
      <c r="F256" s="14" t="s">
        <v>111</v>
      </c>
      <c r="G256" s="10"/>
      <c r="H256" s="128"/>
      <c r="I256" s="54">
        <f>IF(TRIM(D256)="",B256,IF(TRIM(B256)="",D256,IF(AND(E256=0,G256=0),REPT("_",15),IF(E256=G256,REPT("? ",5),IF(N(E256)&gt;N(G256),B256,D256)))))</f>
      </c>
      <c r="J256" s="90" t="str">
        <f>IF(AND(E256=0,G256=0),REPT("X",2),IF(E256=G256,REPT("X",2),IF(E256&gt;G256,"","")))</f>
        <v>XX</v>
      </c>
      <c r="K256" s="64">
        <f>IF(TRIM(D256)="","",IF(TRIM(B256)="","",IF(AND(E256=0,G256=0),REPT("_",15),IF(E256=G256,REPT("? ",5),IF(N(E256)&gt;N(G256),D256,B256)))))</f>
      </c>
      <c r="L256" s="8"/>
      <c r="M256" s="29" t="e">
        <f>VLOOKUP(I256,[0]!claf,2,FALSE)</f>
        <v>#N/A</v>
      </c>
      <c r="N256" s="29" t="e">
        <f>VLOOKUP(I256,[0]!claf,3,FALSE)</f>
        <v>#N/A</v>
      </c>
      <c r="O256" s="29" t="e">
        <f>VLOOKUP(K256,[0]!claf,2,FALSE)</f>
        <v>#N/A</v>
      </c>
      <c r="P256" s="29" t="e">
        <f>VLOOKUP(K256,[0]!claf,3,FALSE)</f>
        <v>#N/A</v>
      </c>
      <c r="Q256" s="29" t="b">
        <f>IF(OR(T(E256)="f",T(G256)="f"),TRUE,(ISERROR(P256)))</f>
        <v>1</v>
      </c>
      <c r="V256" s="8"/>
      <c r="W256" s="8"/>
      <c r="X256" s="8"/>
      <c r="Y256" s="8"/>
      <c r="Z256" s="8"/>
    </row>
    <row r="257" spans="1:26" ht="12" customHeight="1">
      <c r="A257" s="156"/>
      <c r="B257" s="54"/>
      <c r="C257" s="54"/>
      <c r="D257" s="54"/>
      <c r="E257" s="10"/>
      <c r="F257" s="12"/>
      <c r="G257" s="10"/>
      <c r="H257" s="128"/>
      <c r="I257" s="54"/>
      <c r="J257" s="90"/>
      <c r="K257" s="64"/>
      <c r="L257" s="8"/>
      <c r="V257" s="8"/>
      <c r="W257" s="8"/>
      <c r="X257" s="8"/>
      <c r="Y257" s="8"/>
      <c r="Z257" s="8"/>
    </row>
    <row r="258" spans="1:26" ht="12" customHeight="1">
      <c r="A258" s="156"/>
      <c r="B258" s="155" t="s">
        <v>153</v>
      </c>
      <c r="C258" s="54"/>
      <c r="D258" s="54"/>
      <c r="E258" s="10"/>
      <c r="F258" s="12"/>
      <c r="G258" s="10"/>
      <c r="H258" s="128"/>
      <c r="I258" s="54"/>
      <c r="J258" s="90"/>
      <c r="K258" s="64"/>
      <c r="L258" s="8"/>
      <c r="V258" s="8"/>
      <c r="W258" s="8"/>
      <c r="X258" s="8"/>
      <c r="Y258" s="8"/>
      <c r="Z258" s="8"/>
    </row>
    <row r="259" spans="1:26" ht="12" customHeight="1">
      <c r="A259" s="156"/>
      <c r="B259" s="54">
        <f>K183</f>
      </c>
      <c r="C259" s="53" t="s">
        <v>111</v>
      </c>
      <c r="D259" s="54">
        <f>K182</f>
      </c>
      <c r="E259" s="10"/>
      <c r="F259" s="14" t="s">
        <v>111</v>
      </c>
      <c r="G259" s="10"/>
      <c r="H259" s="128"/>
      <c r="I259" s="54">
        <f>IF(TRIM(D259)="",B259,IF(TRIM(B259)="",D259,IF(AND(E259=0,G259=0),REPT("_",15),IF(E259=G259,REPT("? ",5),IF(N(E259)&gt;N(G259),B259,D259)))))</f>
      </c>
      <c r="J259" s="90" t="str">
        <f>IF(AND(E259=0,G259=0),REPT("X",2),IF(E259=G259,REPT("X",2),IF(E259&gt;G259,"","")))</f>
        <v>XX</v>
      </c>
      <c r="K259" s="64">
        <f>IF(TRIM(D259)="","",IF(TRIM(B259)="","",IF(AND(E259=0,G259=0),REPT("_",15),IF(E259=G259,REPT("? ",5),IF(N(E259)&gt;N(G259),D259,B259)))))</f>
      </c>
      <c r="L259" s="8"/>
      <c r="M259" s="29" t="e">
        <f>VLOOKUP(I259,[0]!claf,2,FALSE)</f>
        <v>#N/A</v>
      </c>
      <c r="N259" s="29" t="e">
        <f>VLOOKUP(I259,[0]!claf,3,FALSE)</f>
        <v>#N/A</v>
      </c>
      <c r="O259" s="29" t="e">
        <f>VLOOKUP(K259,[0]!claf,2,FALSE)</f>
        <v>#N/A</v>
      </c>
      <c r="P259" s="29" t="e">
        <f>VLOOKUP(K259,[0]!claf,3,FALSE)</f>
        <v>#N/A</v>
      </c>
      <c r="Q259" s="29" t="b">
        <f>IF(OR(T(E259)="f",T(G259)="f"),TRUE,(ISERROR(P259)))</f>
        <v>1</v>
      </c>
      <c r="V259" s="8"/>
      <c r="W259" s="8"/>
      <c r="X259" s="8"/>
      <c r="Y259" s="8"/>
      <c r="Z259" s="8"/>
    </row>
    <row r="260" spans="1:26" ht="12" customHeight="1">
      <c r="A260" s="156"/>
      <c r="B260" s="54"/>
      <c r="C260" s="54"/>
      <c r="D260" s="54"/>
      <c r="E260" s="10"/>
      <c r="F260" s="12"/>
      <c r="G260" s="10"/>
      <c r="H260" s="128"/>
      <c r="I260" s="54"/>
      <c r="J260" s="90"/>
      <c r="K260" s="64"/>
      <c r="L260" s="8"/>
      <c r="V260" s="8"/>
      <c r="W260" s="8"/>
      <c r="X260" s="8"/>
      <c r="Y260" s="8"/>
      <c r="Z260" s="8"/>
    </row>
    <row r="261" spans="1:26" ht="12" customHeight="1">
      <c r="A261" s="156"/>
      <c r="B261" s="155" t="s">
        <v>154</v>
      </c>
      <c r="C261" s="54"/>
      <c r="D261" s="54"/>
      <c r="E261" s="10"/>
      <c r="F261" s="12"/>
      <c r="G261" s="10"/>
      <c r="H261" s="128"/>
      <c r="I261" s="54"/>
      <c r="J261" s="90"/>
      <c r="K261" s="64"/>
      <c r="L261" s="8"/>
      <c r="V261" s="8"/>
      <c r="W261" s="8"/>
      <c r="X261" s="8"/>
      <c r="Y261" s="8"/>
      <c r="Z261" s="8"/>
    </row>
    <row r="262" spans="1:26" ht="12" customHeight="1">
      <c r="A262" s="156"/>
      <c r="B262" s="54">
        <f>I186</f>
      </c>
      <c r="C262" s="53" t="s">
        <v>111</v>
      </c>
      <c r="D262" s="54">
        <f>I187</f>
      </c>
      <c r="E262" s="10"/>
      <c r="F262" s="14" t="s">
        <v>111</v>
      </c>
      <c r="G262" s="10"/>
      <c r="H262" s="128"/>
      <c r="I262" s="54">
        <f>IF(TRIM(D262)="",B262,IF(TRIM(B262)="",D262,IF(AND(E262=0,G262=0),REPT("_",15),IF(E262=G262,REPT("? ",5),IF(N(E262)&gt;N(G262),B262,D262)))))</f>
      </c>
      <c r="J262" s="90" t="str">
        <f>IF(AND(E262=0,G262=0),REPT("X",2),IF(E262=G262,REPT("X",2),IF(E262&gt;G262,"","")))</f>
        <v>XX</v>
      </c>
      <c r="K262" s="64">
        <f>IF(TRIM(D262)="","",IF(TRIM(B262)="","",IF(AND(E262=0,G262=0),REPT("_",15),IF(E262=G262,REPT("? ",5),IF(N(E262)&gt;N(G262),D262,B262)))))</f>
      </c>
      <c r="L262" s="8"/>
      <c r="M262" s="29" t="e">
        <f>VLOOKUP(I262,[0]!claf,2,FALSE)</f>
        <v>#N/A</v>
      </c>
      <c r="N262" s="29" t="e">
        <f>VLOOKUP(I262,[0]!claf,3,FALSE)</f>
        <v>#N/A</v>
      </c>
      <c r="O262" s="29" t="e">
        <f>VLOOKUP(K262,[0]!claf,2,FALSE)</f>
        <v>#N/A</v>
      </c>
      <c r="P262" s="29" t="e">
        <f>VLOOKUP(K262,[0]!claf,3,FALSE)</f>
        <v>#N/A</v>
      </c>
      <c r="Q262" s="29" t="b">
        <f>IF(OR(T(E262)="f",T(G262)="f"),TRUE,(ISERROR(P262)))</f>
        <v>1</v>
      </c>
      <c r="V262" s="8"/>
      <c r="W262" s="8"/>
      <c r="X262" s="8"/>
      <c r="Y262" s="8"/>
      <c r="Z262" s="8"/>
    </row>
    <row r="263" spans="1:26" ht="12" customHeight="1">
      <c r="A263" s="156"/>
      <c r="B263" s="54"/>
      <c r="C263" s="54"/>
      <c r="D263" s="54"/>
      <c r="E263" s="10"/>
      <c r="F263" s="12"/>
      <c r="G263" s="10"/>
      <c r="H263" s="128"/>
      <c r="I263" s="54"/>
      <c r="J263" s="90"/>
      <c r="K263" s="64"/>
      <c r="L263" s="8"/>
      <c r="V263" s="8"/>
      <c r="W263" s="8"/>
      <c r="X263" s="8"/>
      <c r="Y263" s="8"/>
      <c r="Z263" s="8"/>
    </row>
    <row r="264" spans="1:26" ht="12" customHeight="1">
      <c r="A264" s="156"/>
      <c r="B264" s="155" t="s">
        <v>155</v>
      </c>
      <c r="C264" s="54"/>
      <c r="D264" s="54"/>
      <c r="E264" s="10"/>
      <c r="F264" s="12"/>
      <c r="G264" s="10"/>
      <c r="H264" s="128"/>
      <c r="I264" s="54"/>
      <c r="J264" s="90"/>
      <c r="K264" s="64"/>
      <c r="L264" s="8"/>
      <c r="V264" s="8"/>
      <c r="W264" s="8"/>
      <c r="X264" s="8"/>
      <c r="Y264" s="8"/>
      <c r="Z264" s="8"/>
    </row>
    <row r="265" spans="1:26" ht="12" customHeight="1">
      <c r="A265" s="156"/>
      <c r="B265" s="54">
        <f>K187</f>
      </c>
      <c r="C265" s="53" t="s">
        <v>111</v>
      </c>
      <c r="D265" s="54">
        <f>K186</f>
      </c>
      <c r="E265" s="10"/>
      <c r="F265" s="14" t="s">
        <v>111</v>
      </c>
      <c r="G265" s="10"/>
      <c r="H265" s="128"/>
      <c r="I265" s="54">
        <f>IF(TRIM(D265)="",B265,IF(TRIM(B265)="",D265,IF(AND(E265=0,G265=0),REPT("_",15),IF(E265=G265,REPT("? ",5),IF(N(E265)&gt;N(G265),B265,D265)))))</f>
      </c>
      <c r="J265" s="90" t="str">
        <f>IF(AND(E265=0,G265=0),REPT("X",2),IF(E265=G265,REPT("X",2),IF(E265&gt;G265,"","")))</f>
        <v>XX</v>
      </c>
      <c r="K265" s="64">
        <f>IF(TRIM(D265)="","",IF(TRIM(B265)="","",IF(AND(E265=0,G265=0),REPT("_",15),IF(E265=G265,REPT("? ",5),IF(N(E265)&gt;N(G265),D265,B265)))))</f>
      </c>
      <c r="L265" s="8"/>
      <c r="M265" s="29" t="e">
        <f>VLOOKUP(I265,[0]!claf,2,FALSE)</f>
        <v>#N/A</v>
      </c>
      <c r="N265" s="29" t="e">
        <f>VLOOKUP(I265,[0]!claf,3,FALSE)</f>
        <v>#N/A</v>
      </c>
      <c r="O265" s="29" t="e">
        <f>VLOOKUP(K265,[0]!claf,2,FALSE)</f>
        <v>#N/A</v>
      </c>
      <c r="P265" s="29" t="e">
        <f>VLOOKUP(K265,[0]!claf,3,FALSE)</f>
        <v>#N/A</v>
      </c>
      <c r="Q265" s="29" t="b">
        <f>IF(OR(T(E265)="f",T(G265)="f"),TRUE,(ISERROR(P265)))</f>
        <v>1</v>
      </c>
      <c r="V265" s="8"/>
      <c r="W265" s="8"/>
      <c r="X265" s="8"/>
      <c r="Y265" s="8"/>
      <c r="Z265" s="8"/>
    </row>
    <row r="266" spans="1:26" ht="12" customHeight="1">
      <c r="A266" s="156"/>
      <c r="B266" s="54"/>
      <c r="C266" s="54"/>
      <c r="D266" s="54"/>
      <c r="E266" s="10"/>
      <c r="F266" s="12"/>
      <c r="G266" s="10"/>
      <c r="H266" s="128"/>
      <c r="I266" s="54"/>
      <c r="J266" s="90"/>
      <c r="K266" s="64"/>
      <c r="L266" s="8"/>
      <c r="V266" s="8"/>
      <c r="W266" s="8"/>
      <c r="X266" s="8"/>
      <c r="Y266" s="8"/>
      <c r="Z266" s="8"/>
    </row>
    <row r="267" spans="1:26" ht="12" customHeight="1">
      <c r="A267" s="156"/>
      <c r="B267" s="155" t="s">
        <v>156</v>
      </c>
      <c r="C267" s="54"/>
      <c r="D267" s="54"/>
      <c r="E267" s="10"/>
      <c r="F267" s="12"/>
      <c r="G267" s="10"/>
      <c r="H267" s="128"/>
      <c r="I267" s="54"/>
      <c r="J267" s="90"/>
      <c r="K267" s="64"/>
      <c r="L267" s="8"/>
      <c r="V267" s="8"/>
      <c r="W267" s="8"/>
      <c r="X267" s="8"/>
      <c r="Y267" s="8"/>
      <c r="Z267" s="8"/>
    </row>
    <row r="268" spans="1:26" ht="12" customHeight="1">
      <c r="A268" s="156"/>
      <c r="B268" s="54">
        <f>I190</f>
      </c>
      <c r="C268" s="53" t="s">
        <v>111</v>
      </c>
      <c r="D268" s="54">
        <f>I191</f>
      </c>
      <c r="E268" s="10"/>
      <c r="F268" s="14" t="s">
        <v>111</v>
      </c>
      <c r="G268" s="10"/>
      <c r="H268" s="128"/>
      <c r="I268" s="54">
        <f>IF(TRIM(D268)="",B268,IF(TRIM(B268)="",D268,IF(AND(E268=0,G268=0),REPT("_",15),IF(E268=G268,REPT("? ",5),IF(N(E268)&gt;N(G268),B268,D268)))))</f>
      </c>
      <c r="J268" s="90" t="str">
        <f>IF(AND(E268=0,G268=0),REPT("X",2),IF(E268=G268,REPT("X",2),IF(E268&gt;G268,"","")))</f>
        <v>XX</v>
      </c>
      <c r="K268" s="64">
        <f>IF(TRIM(D268)="","",IF(TRIM(B268)="","",IF(AND(E268=0,G268=0),REPT("_",15),IF(E268=G268,REPT("? ",5),IF(N(E268)&gt;N(G268),D268,B268)))))</f>
      </c>
      <c r="L268" s="8"/>
      <c r="M268" s="29" t="e">
        <f>VLOOKUP(I268,[0]!claf,2,FALSE)</f>
        <v>#N/A</v>
      </c>
      <c r="N268" s="29" t="e">
        <f>VLOOKUP(I268,[0]!claf,3,FALSE)</f>
        <v>#N/A</v>
      </c>
      <c r="O268" s="29" t="e">
        <f>VLOOKUP(K268,[0]!claf,2,FALSE)</f>
        <v>#N/A</v>
      </c>
      <c r="P268" s="29" t="e">
        <f>VLOOKUP(K268,[0]!claf,3,FALSE)</f>
        <v>#N/A</v>
      </c>
      <c r="Q268" s="29" t="b">
        <f>IF(OR(T(E268)="f",T(G268)="f"),TRUE,(ISERROR(P268)))</f>
        <v>1</v>
      </c>
      <c r="V268" s="8"/>
      <c r="W268" s="8"/>
      <c r="X268" s="8"/>
      <c r="Y268" s="8"/>
      <c r="Z268" s="8"/>
    </row>
    <row r="269" spans="1:26" ht="12" customHeight="1">
      <c r="A269" s="156"/>
      <c r="B269" s="54"/>
      <c r="C269" s="54"/>
      <c r="D269" s="54"/>
      <c r="E269" s="10"/>
      <c r="F269" s="12"/>
      <c r="G269" s="10"/>
      <c r="H269" s="128"/>
      <c r="I269" s="54"/>
      <c r="J269" s="90"/>
      <c r="K269" s="64"/>
      <c r="L269" s="8"/>
      <c r="V269" s="8"/>
      <c r="W269" s="8"/>
      <c r="X269" s="8"/>
      <c r="Y269" s="8"/>
      <c r="Z269" s="8"/>
    </row>
    <row r="270" spans="1:26" ht="12" customHeight="1">
      <c r="A270" s="156"/>
      <c r="B270" s="155" t="s">
        <v>157</v>
      </c>
      <c r="C270" s="54"/>
      <c r="D270" s="54"/>
      <c r="E270" s="10"/>
      <c r="F270" s="12"/>
      <c r="G270" s="10"/>
      <c r="H270" s="128"/>
      <c r="I270" s="54"/>
      <c r="J270" s="90"/>
      <c r="K270" s="64"/>
      <c r="L270" s="8"/>
      <c r="V270" s="8"/>
      <c r="W270" s="8"/>
      <c r="X270" s="8"/>
      <c r="Y270" s="8"/>
      <c r="Z270" s="8"/>
    </row>
    <row r="271" spans="1:26" ht="12" customHeight="1">
      <c r="A271" s="156"/>
      <c r="B271" s="54">
        <f>K191</f>
      </c>
      <c r="C271" s="53" t="s">
        <v>111</v>
      </c>
      <c r="D271" s="54">
        <f>K190</f>
      </c>
      <c r="E271" s="10"/>
      <c r="F271" s="14" t="s">
        <v>111</v>
      </c>
      <c r="G271" s="10"/>
      <c r="H271" s="128"/>
      <c r="I271" s="54">
        <f>IF(TRIM(D271)="",B271,IF(TRIM(B271)="",D271,IF(AND(E271=0,G271=0),REPT("_",15),IF(E271=G271,REPT("? ",5),IF(N(E271)&gt;N(G271),B271,D271)))))</f>
      </c>
      <c r="J271" s="90" t="str">
        <f>IF(AND(E271=0,G271=0),REPT("X",2),IF(E271=G271,REPT("X",2),IF(E271&gt;G271,"","")))</f>
        <v>XX</v>
      </c>
      <c r="K271" s="64">
        <f>IF(TRIM(D271)="","",IF(TRIM(B271)="","",IF(AND(E271=0,G271=0),REPT("_",15),IF(E271=G271,REPT("? ",5),IF(N(E271)&gt;N(G271),D271,B271)))))</f>
      </c>
      <c r="L271" s="8"/>
      <c r="M271" s="29" t="e">
        <f>VLOOKUP(I271,[0]!claf,2,FALSE)</f>
        <v>#N/A</v>
      </c>
      <c r="N271" s="29" t="e">
        <f>VLOOKUP(I271,[0]!claf,3,FALSE)</f>
        <v>#N/A</v>
      </c>
      <c r="O271" s="29" t="e">
        <f>VLOOKUP(K271,[0]!claf,2,FALSE)</f>
        <v>#N/A</v>
      </c>
      <c r="P271" s="29" t="e">
        <f>VLOOKUP(K271,[0]!claf,3,FALSE)</f>
        <v>#N/A</v>
      </c>
      <c r="Q271" s="29" t="b">
        <f>IF(OR(T(E271)="f",T(G271)="f"),TRUE,(ISERROR(P271)))</f>
        <v>1</v>
      </c>
      <c r="V271" s="8"/>
      <c r="W271" s="8"/>
      <c r="X271" s="8"/>
      <c r="Y271" s="8"/>
      <c r="Z271" s="8"/>
    </row>
    <row r="272" spans="1:26" ht="12" customHeight="1">
      <c r="A272" s="156"/>
      <c r="B272" s="54"/>
      <c r="C272" s="54"/>
      <c r="D272" s="54"/>
      <c r="E272" s="10"/>
      <c r="F272" s="12"/>
      <c r="G272" s="10"/>
      <c r="H272" s="128"/>
      <c r="I272" s="54"/>
      <c r="J272" s="90"/>
      <c r="K272" s="64"/>
      <c r="L272" s="8"/>
      <c r="V272" s="8"/>
      <c r="W272" s="8"/>
      <c r="X272" s="8"/>
      <c r="Y272" s="8"/>
      <c r="Z272" s="8"/>
    </row>
    <row r="273" spans="1:26" ht="12" customHeight="1">
      <c r="A273" s="156"/>
      <c r="B273" s="155" t="s">
        <v>158</v>
      </c>
      <c r="C273" s="54"/>
      <c r="D273" s="54"/>
      <c r="E273" s="10"/>
      <c r="F273" s="12"/>
      <c r="G273" s="10"/>
      <c r="H273" s="128"/>
      <c r="I273" s="54"/>
      <c r="J273" s="90"/>
      <c r="K273" s="64"/>
      <c r="L273" s="8"/>
      <c r="V273" s="8"/>
      <c r="W273" s="8"/>
      <c r="X273" s="8"/>
      <c r="Y273" s="8"/>
      <c r="Z273" s="8"/>
    </row>
    <row r="274" spans="1:26" ht="12" customHeight="1">
      <c r="A274" s="156"/>
      <c r="B274" s="54">
        <f>I194</f>
      </c>
      <c r="C274" s="53" t="s">
        <v>111</v>
      </c>
      <c r="D274" s="54">
        <f>I195</f>
      </c>
      <c r="E274" s="10"/>
      <c r="F274" s="14" t="s">
        <v>111</v>
      </c>
      <c r="G274" s="10"/>
      <c r="H274" s="128"/>
      <c r="I274" s="54">
        <f>IF(TRIM(D274)="",B274,IF(TRIM(B274)="",D274,IF(AND(E274=0,G274=0),REPT("_",15),IF(E274=G274,REPT("? ",5),IF(N(E274)&gt;N(G274),B274,D274)))))</f>
      </c>
      <c r="J274" s="90" t="str">
        <f>IF(AND(E274=0,G274=0),REPT("X",2),IF(E274=G274,REPT("X",2),IF(E274&gt;G274,"","")))</f>
        <v>XX</v>
      </c>
      <c r="K274" s="64">
        <f>IF(TRIM(D274)="","",IF(TRIM(B274)="","",IF(AND(E274=0,G274=0),REPT("_",15),IF(E274=G274,REPT("? ",5),IF(N(E274)&gt;N(G274),D274,B274)))))</f>
      </c>
      <c r="L274" s="8"/>
      <c r="M274" s="29" t="e">
        <f>VLOOKUP(I274,[0]!claf,2,FALSE)</f>
        <v>#N/A</v>
      </c>
      <c r="N274" s="29" t="e">
        <f>VLOOKUP(I274,[0]!claf,3,FALSE)</f>
        <v>#N/A</v>
      </c>
      <c r="O274" s="29" t="e">
        <f>VLOOKUP(K274,[0]!claf,2,FALSE)</f>
        <v>#N/A</v>
      </c>
      <c r="P274" s="29" t="e">
        <f>VLOOKUP(K274,[0]!claf,3,FALSE)</f>
        <v>#N/A</v>
      </c>
      <c r="Q274" s="29" t="b">
        <f>IF(OR(T(E274)="f",T(G274)="f"),TRUE,(ISERROR(P274)))</f>
        <v>1</v>
      </c>
      <c r="V274" s="8"/>
      <c r="W274" s="8"/>
      <c r="X274" s="8"/>
      <c r="Y274" s="8"/>
      <c r="Z274" s="8"/>
    </row>
    <row r="275" spans="1:26" ht="12" customHeight="1">
      <c r="A275" s="156"/>
      <c r="B275" s="54"/>
      <c r="C275" s="54"/>
      <c r="D275" s="54"/>
      <c r="E275" s="10"/>
      <c r="F275" s="12"/>
      <c r="G275" s="10"/>
      <c r="H275" s="128"/>
      <c r="I275" s="54"/>
      <c r="J275" s="90"/>
      <c r="K275" s="64"/>
      <c r="L275" s="8"/>
      <c r="V275" s="8"/>
      <c r="W275" s="8"/>
      <c r="X275" s="8"/>
      <c r="Y275" s="8"/>
      <c r="Z275" s="8"/>
    </row>
    <row r="276" spans="1:26" ht="12" customHeight="1">
      <c r="A276" s="156"/>
      <c r="B276" s="155" t="s">
        <v>159</v>
      </c>
      <c r="C276" s="54"/>
      <c r="D276" s="54"/>
      <c r="E276" s="10"/>
      <c r="F276" s="12"/>
      <c r="G276" s="10"/>
      <c r="H276" s="128"/>
      <c r="I276" s="54"/>
      <c r="J276" s="90"/>
      <c r="K276" s="64"/>
      <c r="L276" s="8"/>
      <c r="V276" s="8"/>
      <c r="W276" s="8"/>
      <c r="X276" s="8"/>
      <c r="Y276" s="8"/>
      <c r="Z276" s="8"/>
    </row>
    <row r="277" spans="1:26" ht="12" customHeight="1">
      <c r="A277" s="156"/>
      <c r="B277" s="54">
        <f>K195</f>
      </c>
      <c r="C277" s="53" t="s">
        <v>111</v>
      </c>
      <c r="D277" s="54">
        <f>K194</f>
      </c>
      <c r="E277" s="10"/>
      <c r="F277" s="14" t="s">
        <v>111</v>
      </c>
      <c r="G277" s="10"/>
      <c r="H277" s="128"/>
      <c r="I277" s="54">
        <f>IF(TRIM(D277)="",B277,IF(TRIM(B277)="",D277,IF(AND(E277=0,G277=0),REPT("_",15),IF(E277=G277,REPT("? ",5),IF(N(E277)&gt;N(G277),B277,D277)))))</f>
      </c>
      <c r="J277" s="90" t="str">
        <f>IF(AND(E277=0,G277=0),REPT("X",2),IF(E277=G277,REPT("X",2),IF(E277&gt;G277,"","")))</f>
        <v>XX</v>
      </c>
      <c r="K277" s="64">
        <f>IF(TRIM(D277)="","",IF(TRIM(B277)="","",IF(AND(E277=0,G277=0),REPT("_",15),IF(E277=G277,REPT("? ",5),IF(N(E277)&gt;N(G277),D277,B277)))))</f>
      </c>
      <c r="L277" s="8"/>
      <c r="M277" s="29" t="e">
        <f>VLOOKUP(I277,[0]!claf,2,FALSE)</f>
        <v>#N/A</v>
      </c>
      <c r="N277" s="29" t="e">
        <f>VLOOKUP(I277,[0]!claf,3,FALSE)</f>
        <v>#N/A</v>
      </c>
      <c r="O277" s="29" t="e">
        <f>VLOOKUP(K277,[0]!claf,2,FALSE)</f>
        <v>#N/A</v>
      </c>
      <c r="P277" s="29" t="e">
        <f>VLOOKUP(K277,[0]!claf,3,FALSE)</f>
        <v>#N/A</v>
      </c>
      <c r="Q277" s="29" t="b">
        <f>IF(OR(T(E277)="f",T(G277)="f"),TRUE,(ISERROR(P277)))</f>
        <v>1</v>
      </c>
      <c r="V277" s="8"/>
      <c r="W277" s="8"/>
      <c r="X277" s="8"/>
      <c r="Y277" s="8"/>
      <c r="Z277" s="8"/>
    </row>
    <row r="278" spans="1:26" ht="12" customHeight="1">
      <c r="A278" s="156"/>
      <c r="B278" s="54"/>
      <c r="C278" s="54"/>
      <c r="D278" s="54"/>
      <c r="E278" s="10"/>
      <c r="F278" s="12"/>
      <c r="G278" s="10"/>
      <c r="H278" s="128"/>
      <c r="I278" s="54"/>
      <c r="J278" s="90"/>
      <c r="K278" s="64"/>
      <c r="L278" s="8"/>
      <c r="V278" s="8"/>
      <c r="W278" s="8"/>
      <c r="X278" s="8"/>
      <c r="Y278" s="8"/>
      <c r="Z278" s="8"/>
    </row>
    <row r="279" spans="1:26" ht="12" customHeight="1">
      <c r="A279" s="156"/>
      <c r="B279" s="155" t="s">
        <v>160</v>
      </c>
      <c r="C279" s="54"/>
      <c r="D279" s="54"/>
      <c r="E279" s="10"/>
      <c r="F279" s="12"/>
      <c r="G279" s="10"/>
      <c r="H279" s="128"/>
      <c r="I279" s="54"/>
      <c r="J279" s="90"/>
      <c r="K279" s="64"/>
      <c r="L279" s="8"/>
      <c r="V279" s="8"/>
      <c r="W279" s="8"/>
      <c r="X279" s="8"/>
      <c r="Y279" s="8"/>
      <c r="Z279" s="8"/>
    </row>
    <row r="280" spans="1:26" ht="12" customHeight="1">
      <c r="A280" s="156"/>
      <c r="B280" s="54">
        <f>I198</f>
      </c>
      <c r="C280" s="53" t="s">
        <v>111</v>
      </c>
      <c r="D280" s="54">
        <f>I199</f>
      </c>
      <c r="E280" s="10"/>
      <c r="F280" s="14" t="s">
        <v>111</v>
      </c>
      <c r="G280" s="10"/>
      <c r="H280" s="128"/>
      <c r="I280" s="54">
        <f>IF(TRIM(D280)="",B280,IF(TRIM(B280)="",D280,IF(AND(E280=0,G280=0),REPT("_",15),IF(E280=G280,REPT("? ",5),IF(N(E280)&gt;N(G280),B280,D280)))))</f>
      </c>
      <c r="J280" s="90" t="str">
        <f>IF(AND(E280=0,G280=0),REPT("X",2),IF(E280=G280,REPT("X",2),IF(E280&gt;G280,"","")))</f>
        <v>XX</v>
      </c>
      <c r="K280" s="64">
        <f>IF(TRIM(D280)="","",IF(TRIM(B280)="","",IF(AND(E280=0,G280=0),REPT("_",15),IF(E280=G280,REPT("? ",5),IF(N(E280)&gt;N(G280),D280,B280)))))</f>
      </c>
      <c r="L280" s="8"/>
      <c r="M280" s="29" t="e">
        <f>VLOOKUP(I280,[0]!claf,2,FALSE)</f>
        <v>#N/A</v>
      </c>
      <c r="N280" s="29" t="e">
        <f>VLOOKUP(I280,[0]!claf,3,FALSE)</f>
        <v>#N/A</v>
      </c>
      <c r="O280" s="29" t="e">
        <f>VLOOKUP(K280,[0]!claf,2,FALSE)</f>
        <v>#N/A</v>
      </c>
      <c r="P280" s="29" t="e">
        <f>VLOOKUP(K280,[0]!claf,3,FALSE)</f>
        <v>#N/A</v>
      </c>
      <c r="Q280" s="29" t="b">
        <f>IF(OR(T(E280)="f",T(G280)="f"),TRUE,(ISERROR(P280)))</f>
        <v>1</v>
      </c>
      <c r="V280" s="8"/>
      <c r="W280" s="8"/>
      <c r="X280" s="8"/>
      <c r="Y280" s="8"/>
      <c r="Z280" s="8"/>
    </row>
    <row r="281" spans="1:26" ht="12" customHeight="1">
      <c r="A281" s="156"/>
      <c r="B281" s="54"/>
      <c r="C281" s="54"/>
      <c r="D281" s="54"/>
      <c r="E281" s="10"/>
      <c r="F281" s="12"/>
      <c r="G281" s="10"/>
      <c r="H281" s="128"/>
      <c r="I281" s="54"/>
      <c r="J281" s="90"/>
      <c r="K281" s="64"/>
      <c r="L281" s="8"/>
      <c r="V281" s="8"/>
      <c r="W281" s="8"/>
      <c r="X281" s="8"/>
      <c r="Y281" s="8"/>
      <c r="Z281" s="8"/>
    </row>
    <row r="282" spans="1:26" ht="12" customHeight="1">
      <c r="A282" s="156"/>
      <c r="B282" s="155" t="s">
        <v>161</v>
      </c>
      <c r="C282" s="54"/>
      <c r="D282" s="54"/>
      <c r="E282" s="10"/>
      <c r="F282" s="12"/>
      <c r="G282" s="10"/>
      <c r="H282" s="128"/>
      <c r="I282" s="54"/>
      <c r="J282" s="90"/>
      <c r="K282" s="64"/>
      <c r="L282" s="8"/>
      <c r="V282" s="8"/>
      <c r="W282" s="8"/>
      <c r="X282" s="8"/>
      <c r="Y282" s="8"/>
      <c r="Z282" s="8"/>
    </row>
    <row r="283" spans="1:26" ht="12" customHeight="1">
      <c r="A283" s="156"/>
      <c r="B283" s="54">
        <f>K199</f>
      </c>
      <c r="C283" s="53" t="s">
        <v>111</v>
      </c>
      <c r="D283" s="54">
        <f>K198</f>
      </c>
      <c r="E283" s="10"/>
      <c r="F283" s="14" t="s">
        <v>111</v>
      </c>
      <c r="G283" s="10"/>
      <c r="H283" s="128"/>
      <c r="I283" s="54">
        <f>IF(TRIM(D283)="",B283,IF(TRIM(B283)="",D283,IF(AND(E283=0,G283=0),REPT("_",15),IF(E283=G283,REPT("? ",5),IF(N(E283)&gt;N(G283),B283,D283)))))</f>
      </c>
      <c r="J283" s="90" t="str">
        <f>IF(AND(E283=0,G283=0),REPT("X",2),IF(E283=G283,REPT("X",2),IF(E283&gt;G283,"","")))</f>
        <v>XX</v>
      </c>
      <c r="K283" s="64">
        <f>IF(TRIM(D283)="","",IF(TRIM(B283)="","",IF(AND(E283=0,G283=0),REPT("_",15),IF(E283=G283,REPT("? ",5),IF(N(E283)&gt;N(G283),D283,B283)))))</f>
      </c>
      <c r="L283" s="8"/>
      <c r="M283" s="29" t="e">
        <f>VLOOKUP(I283,[0]!claf,2,FALSE)</f>
        <v>#N/A</v>
      </c>
      <c r="N283" s="29" t="e">
        <f>VLOOKUP(I283,[0]!claf,3,FALSE)</f>
        <v>#N/A</v>
      </c>
      <c r="O283" s="29" t="e">
        <f>VLOOKUP(K283,[0]!claf,2,FALSE)</f>
        <v>#N/A</v>
      </c>
      <c r="P283" s="29" t="e">
        <f>VLOOKUP(K283,[0]!claf,3,FALSE)</f>
        <v>#N/A</v>
      </c>
      <c r="Q283" s="29" t="b">
        <f>IF(OR(T(E283)="f",T(G283)="f"),TRUE,(ISERROR(P283)))</f>
        <v>1</v>
      </c>
      <c r="V283" s="8"/>
      <c r="W283" s="8"/>
      <c r="X283" s="8"/>
      <c r="Y283" s="8"/>
      <c r="Z283" s="8"/>
    </row>
    <row r="284" spans="1:26" ht="12" customHeight="1">
      <c r="A284" s="156"/>
      <c r="B284" s="54"/>
      <c r="C284" s="54"/>
      <c r="D284" s="54"/>
      <c r="E284" s="10"/>
      <c r="F284" s="12"/>
      <c r="G284" s="10"/>
      <c r="H284" s="128"/>
      <c r="I284" s="54"/>
      <c r="J284" s="90"/>
      <c r="K284" s="64"/>
      <c r="L284" s="8"/>
      <c r="V284" s="8"/>
      <c r="W284" s="8"/>
      <c r="X284" s="8"/>
      <c r="Y284" s="8"/>
      <c r="Z284" s="8"/>
    </row>
    <row r="285" spans="1:26" ht="12" customHeight="1">
      <c r="A285" s="156"/>
      <c r="B285" s="155" t="s">
        <v>162</v>
      </c>
      <c r="C285" s="54"/>
      <c r="D285" s="54"/>
      <c r="E285" s="10"/>
      <c r="F285" s="12"/>
      <c r="G285" s="10"/>
      <c r="H285" s="128"/>
      <c r="I285" s="54"/>
      <c r="J285" s="90"/>
      <c r="K285" s="64"/>
      <c r="L285" s="8"/>
      <c r="V285" s="8"/>
      <c r="W285" s="8"/>
      <c r="X285" s="8"/>
      <c r="Y285" s="8"/>
      <c r="Z285" s="8"/>
    </row>
    <row r="286" spans="1:26" ht="12" customHeight="1">
      <c r="A286" s="156"/>
      <c r="B286" s="54">
        <f>I202</f>
      </c>
      <c r="C286" s="53" t="s">
        <v>111</v>
      </c>
      <c r="D286" s="54">
        <f>I203</f>
      </c>
      <c r="E286" s="10"/>
      <c r="F286" s="14" t="s">
        <v>111</v>
      </c>
      <c r="G286" s="10"/>
      <c r="H286" s="128"/>
      <c r="I286" s="54">
        <f>IF(TRIM(D286)="",B286,IF(TRIM(B286)="",D286,IF(AND(E286=0,G286=0),REPT("_",15),IF(E286=G286,REPT("? ",5),IF(N(E286)&gt;N(G286),B286,D286)))))</f>
      </c>
      <c r="J286" s="90" t="str">
        <f>IF(AND(E286=0,G286=0),REPT("X",2),IF(E286=G286,REPT("X",2),IF(E286&gt;G286,"","")))</f>
        <v>XX</v>
      </c>
      <c r="K286" s="64">
        <f>IF(TRIM(D286)="","",IF(TRIM(B286)="","",IF(AND(E286=0,G286=0),REPT("_",15),IF(E286=G286,REPT("? ",5),IF(N(E286)&gt;N(G286),D286,B286)))))</f>
      </c>
      <c r="L286" s="8"/>
      <c r="M286" s="29" t="e">
        <f>VLOOKUP(I286,[0]!claf,2,FALSE)</f>
        <v>#N/A</v>
      </c>
      <c r="N286" s="29" t="e">
        <f>VLOOKUP(I286,[0]!claf,3,FALSE)</f>
        <v>#N/A</v>
      </c>
      <c r="O286" s="29" t="e">
        <f>VLOOKUP(K286,[0]!claf,2,FALSE)</f>
        <v>#N/A</v>
      </c>
      <c r="P286" s="29" t="e">
        <f>VLOOKUP(K286,[0]!claf,3,FALSE)</f>
        <v>#N/A</v>
      </c>
      <c r="Q286" s="29" t="b">
        <f>IF(OR(T(E286)="f",T(G286)="f"),TRUE,(ISERROR(P286)))</f>
        <v>1</v>
      </c>
      <c r="V286" s="8"/>
      <c r="W286" s="8"/>
      <c r="X286" s="8"/>
      <c r="Y286" s="8"/>
      <c r="Z286" s="8"/>
    </row>
    <row r="287" spans="1:26" ht="12" customHeight="1">
      <c r="A287" s="156"/>
      <c r="B287" s="54"/>
      <c r="C287" s="54"/>
      <c r="D287" s="54"/>
      <c r="E287" s="10"/>
      <c r="F287" s="12"/>
      <c r="G287" s="10"/>
      <c r="H287" s="128"/>
      <c r="I287" s="54"/>
      <c r="J287" s="90"/>
      <c r="K287" s="64"/>
      <c r="L287" s="8"/>
      <c r="V287" s="8"/>
      <c r="W287" s="8"/>
      <c r="X287" s="8"/>
      <c r="Y287" s="8"/>
      <c r="Z287" s="8"/>
    </row>
    <row r="288" spans="1:26" ht="12" customHeight="1">
      <c r="A288" s="156"/>
      <c r="B288" s="155" t="s">
        <v>163</v>
      </c>
      <c r="C288" s="54"/>
      <c r="D288" s="54"/>
      <c r="E288" s="10"/>
      <c r="F288" s="12"/>
      <c r="G288" s="10"/>
      <c r="H288" s="128"/>
      <c r="I288" s="54"/>
      <c r="J288" s="90"/>
      <c r="K288" s="64"/>
      <c r="L288" s="8"/>
      <c r="V288" s="8"/>
      <c r="W288" s="8"/>
      <c r="X288" s="8"/>
      <c r="Y288" s="8"/>
      <c r="Z288" s="8"/>
    </row>
    <row r="289" spans="1:26" ht="12" customHeight="1">
      <c r="A289" s="156"/>
      <c r="B289" s="54">
        <f>K203</f>
      </c>
      <c r="C289" s="53" t="s">
        <v>111</v>
      </c>
      <c r="D289" s="54">
        <f>K202</f>
      </c>
      <c r="E289" s="10"/>
      <c r="F289" s="14" t="s">
        <v>111</v>
      </c>
      <c r="G289" s="10"/>
      <c r="H289" s="128"/>
      <c r="I289" s="54">
        <f>IF(TRIM(D289)="",B289,IF(TRIM(B289)="",D289,IF(AND(E289=0,G289=0),REPT("_",15),IF(E289=G289,REPT("? ",5),IF(N(E289)&gt;N(G289),B289,D289)))))</f>
      </c>
      <c r="J289" s="90" t="str">
        <f>IF(AND(E289=0,G289=0),REPT("X",2),IF(E289=G289,REPT("X",2),IF(E289&gt;G289,"","")))</f>
        <v>XX</v>
      </c>
      <c r="K289" s="64">
        <f>IF(TRIM(D289)="","",IF(TRIM(B289)="","",IF(AND(E289=0,G289=0),REPT("_",15),IF(E289=G289,REPT("? ",5),IF(N(E289)&gt;N(G289),D289,B289)))))</f>
      </c>
      <c r="L289" s="8"/>
      <c r="M289" s="29" t="e">
        <f>VLOOKUP(I289,[0]!claf,2,FALSE)</f>
        <v>#N/A</v>
      </c>
      <c r="N289" s="29" t="e">
        <f>VLOOKUP(I289,[0]!claf,3,FALSE)</f>
        <v>#N/A</v>
      </c>
      <c r="O289" s="29" t="e">
        <f>VLOOKUP(K289,[0]!claf,2,FALSE)</f>
        <v>#N/A</v>
      </c>
      <c r="P289" s="29" t="e">
        <f>VLOOKUP(K289,[0]!claf,3,FALSE)</f>
        <v>#N/A</v>
      </c>
      <c r="Q289" s="29" t="b">
        <f>IF(OR(T(E289)="f",T(G289)="f"),TRUE,(ISERROR(P289)))</f>
        <v>1</v>
      </c>
      <c r="V289" s="8"/>
      <c r="W289" s="8"/>
      <c r="X289" s="8"/>
      <c r="Y289" s="8"/>
      <c r="Z289" s="8"/>
    </row>
    <row r="290" spans="1:26" ht="12" customHeight="1">
      <c r="A290" s="156"/>
      <c r="B290" s="54"/>
      <c r="C290" s="54"/>
      <c r="D290" s="54"/>
      <c r="E290" s="10"/>
      <c r="F290" s="12"/>
      <c r="G290" s="10"/>
      <c r="H290" s="128"/>
      <c r="I290" s="54"/>
      <c r="J290" s="90"/>
      <c r="K290" s="64"/>
      <c r="L290" s="8"/>
      <c r="V290" s="8"/>
      <c r="W290" s="8"/>
      <c r="X290" s="8"/>
      <c r="Y290" s="8"/>
      <c r="Z290" s="8"/>
    </row>
    <row r="291" spans="1:26" ht="12" customHeight="1">
      <c r="A291" s="156"/>
      <c r="B291" s="155" t="s">
        <v>164</v>
      </c>
      <c r="C291" s="54"/>
      <c r="D291" s="54"/>
      <c r="E291" s="10"/>
      <c r="F291" s="12"/>
      <c r="G291" s="10"/>
      <c r="H291" s="128"/>
      <c r="I291" s="54"/>
      <c r="J291" s="90"/>
      <c r="K291" s="64"/>
      <c r="L291" s="8"/>
      <c r="V291" s="8"/>
      <c r="W291" s="8"/>
      <c r="X291" s="8"/>
      <c r="Y291" s="8"/>
      <c r="Z291" s="8"/>
    </row>
    <row r="292" spans="1:26" ht="12" customHeight="1">
      <c r="A292" s="156"/>
      <c r="B292" s="54">
        <f>I206</f>
      </c>
      <c r="C292" s="53" t="s">
        <v>111</v>
      </c>
      <c r="D292" s="54">
        <f>I207</f>
      </c>
      <c r="E292" s="10"/>
      <c r="F292" s="14" t="s">
        <v>111</v>
      </c>
      <c r="G292" s="10"/>
      <c r="H292" s="128"/>
      <c r="I292" s="54">
        <f>IF(TRIM(D292)="",B292,IF(TRIM(B292)="",D292,IF(AND(E292=0,G292=0),REPT("_",15),IF(E292=G292,REPT("? ",5),IF(N(E292)&gt;N(G292),B292,D292)))))</f>
      </c>
      <c r="J292" s="90" t="str">
        <f>IF(AND(E292=0,G292=0),REPT("X",2),IF(E292=G292,REPT("X",2),IF(E292&gt;G292,"","")))</f>
        <v>XX</v>
      </c>
      <c r="K292" s="64">
        <f>IF(TRIM(D292)="","",IF(TRIM(B292)="","",IF(AND(E292=0,G292=0),REPT("_",15),IF(E292=G292,REPT("? ",5),IF(N(E292)&gt;N(G292),D292,B292)))))</f>
      </c>
      <c r="L292" s="8"/>
      <c r="M292" s="29" t="e">
        <f>VLOOKUP(I292,[0]!claf,2,FALSE)</f>
        <v>#N/A</v>
      </c>
      <c r="N292" s="29" t="e">
        <f>VLOOKUP(I292,[0]!claf,3,FALSE)</f>
        <v>#N/A</v>
      </c>
      <c r="O292" s="29" t="e">
        <f>VLOOKUP(K292,[0]!claf,2,FALSE)</f>
        <v>#N/A</v>
      </c>
      <c r="P292" s="29" t="e">
        <f>VLOOKUP(K292,[0]!claf,3,FALSE)</f>
        <v>#N/A</v>
      </c>
      <c r="Q292" s="29" t="b">
        <f>IF(OR(T(E292)="f",T(G292)="f"),TRUE,(ISERROR(P292)))</f>
        <v>1</v>
      </c>
      <c r="V292" s="8"/>
      <c r="W292" s="8"/>
      <c r="X292" s="8"/>
      <c r="Y292" s="8"/>
      <c r="Z292" s="8"/>
    </row>
    <row r="293" spans="1:26" ht="12" customHeight="1">
      <c r="A293" s="156"/>
      <c r="B293" s="54"/>
      <c r="C293" s="54"/>
      <c r="D293" s="54"/>
      <c r="E293" s="10"/>
      <c r="F293" s="12"/>
      <c r="G293" s="10"/>
      <c r="H293" s="128"/>
      <c r="I293" s="54"/>
      <c r="J293" s="90"/>
      <c r="K293" s="64"/>
      <c r="L293" s="8"/>
      <c r="V293" s="8"/>
      <c r="W293" s="8"/>
      <c r="X293" s="8"/>
      <c r="Y293" s="8"/>
      <c r="Z293" s="8"/>
    </row>
    <row r="294" spans="1:26" ht="12" customHeight="1">
      <c r="A294" s="156"/>
      <c r="B294" s="155" t="s">
        <v>165</v>
      </c>
      <c r="C294" s="54"/>
      <c r="D294" s="54"/>
      <c r="E294" s="10"/>
      <c r="F294" s="12"/>
      <c r="G294" s="10"/>
      <c r="H294" s="128"/>
      <c r="I294" s="54"/>
      <c r="J294" s="90"/>
      <c r="K294" s="64"/>
      <c r="L294" s="8"/>
      <c r="V294" s="8"/>
      <c r="W294" s="8"/>
      <c r="X294" s="8"/>
      <c r="Y294" s="8"/>
      <c r="Z294" s="8"/>
    </row>
    <row r="295" spans="1:26" ht="12" customHeight="1">
      <c r="A295" s="156"/>
      <c r="B295" s="54">
        <f>K207</f>
      </c>
      <c r="C295" s="53" t="s">
        <v>111</v>
      </c>
      <c r="D295" s="54">
        <f>K206</f>
      </c>
      <c r="E295" s="10"/>
      <c r="F295" s="14" t="s">
        <v>111</v>
      </c>
      <c r="G295" s="10"/>
      <c r="H295" s="128"/>
      <c r="I295" s="54">
        <f>IF(TRIM(D295)="",B295,IF(TRIM(B295)="",D295,IF(AND(E295=0,G295=0),REPT("_",15),IF(E295=G295,REPT("? ",5),IF(N(E295)&gt;N(G295),B295,D295)))))</f>
      </c>
      <c r="J295" s="90" t="str">
        <f>IF(AND(E295=0,G295=0),REPT("X",2),IF(E295=G295,REPT("X",2),IF(E295&gt;G295,"","")))</f>
        <v>XX</v>
      </c>
      <c r="K295" s="64">
        <f>IF(TRIM(D295)="","",IF(TRIM(B295)="","",IF(AND(E295=0,G295=0),REPT("_",15),IF(E295=G295,REPT("? ",5),IF(N(E295)&gt;N(G295),D295,B295)))))</f>
      </c>
      <c r="L295" s="8"/>
      <c r="M295" s="29" t="e">
        <f>VLOOKUP(I295,[0]!claf,2,FALSE)</f>
        <v>#N/A</v>
      </c>
      <c r="N295" s="29" t="e">
        <f>VLOOKUP(I295,[0]!claf,3,FALSE)</f>
        <v>#N/A</v>
      </c>
      <c r="O295" s="29" t="e">
        <f>VLOOKUP(K295,[0]!claf,2,FALSE)</f>
        <v>#N/A</v>
      </c>
      <c r="P295" s="29" t="e">
        <f>VLOOKUP(K295,[0]!claf,3,FALSE)</f>
        <v>#N/A</v>
      </c>
      <c r="Q295" s="29" t="b">
        <f>IF(OR(T(E295)="f",T(G295)="f"),TRUE,(ISERROR(P295)))</f>
        <v>1</v>
      </c>
      <c r="V295" s="8"/>
      <c r="W295" s="8"/>
      <c r="X295" s="8"/>
      <c r="Y295" s="8"/>
      <c r="Z295" s="8"/>
    </row>
    <row r="296" spans="1:26" ht="12" customHeight="1">
      <c r="A296" s="156"/>
      <c r="B296" s="54"/>
      <c r="C296" s="54"/>
      <c r="D296" s="54"/>
      <c r="E296" s="10"/>
      <c r="F296" s="12"/>
      <c r="G296" s="10"/>
      <c r="H296" s="128"/>
      <c r="I296" s="54"/>
      <c r="J296" s="90"/>
      <c r="K296" s="64"/>
      <c r="L296" s="8"/>
      <c r="V296" s="8"/>
      <c r="W296" s="8"/>
      <c r="X296" s="8"/>
      <c r="Y296" s="8"/>
      <c r="Z296" s="8"/>
    </row>
    <row r="297" spans="1:26" ht="12" customHeight="1">
      <c r="A297" s="156"/>
      <c r="B297" s="155" t="s">
        <v>166</v>
      </c>
      <c r="C297" s="54"/>
      <c r="D297" s="54"/>
      <c r="E297" s="10"/>
      <c r="F297" s="12"/>
      <c r="G297" s="10"/>
      <c r="H297" s="128"/>
      <c r="I297" s="54"/>
      <c r="J297" s="90"/>
      <c r="K297" s="64"/>
      <c r="L297" s="8"/>
      <c r="V297" s="8"/>
      <c r="W297" s="8"/>
      <c r="X297" s="8"/>
      <c r="Y297" s="8"/>
      <c r="Z297" s="8"/>
    </row>
    <row r="298" spans="1:26" ht="12" customHeight="1">
      <c r="A298" s="156"/>
      <c r="B298" s="54">
        <f>I210</f>
      </c>
      <c r="C298" s="53" t="s">
        <v>111</v>
      </c>
      <c r="D298" s="54">
        <f>I211</f>
      </c>
      <c r="E298" s="10"/>
      <c r="F298" s="14" t="s">
        <v>111</v>
      </c>
      <c r="G298" s="10"/>
      <c r="H298" s="128"/>
      <c r="I298" s="54">
        <f>IF(TRIM(D298)="",B298,IF(TRIM(B298)="",D298,IF(AND(E298=0,G298=0),REPT("_",15),IF(E298=G298,REPT("? ",5),IF(N(E298)&gt;N(G298),B298,D298)))))</f>
      </c>
      <c r="J298" s="90" t="str">
        <f>IF(AND(E298=0,G298=0),REPT("X",2),IF(E298=G298,REPT("X",2),IF(E298&gt;G298,"","")))</f>
        <v>XX</v>
      </c>
      <c r="K298" s="64">
        <f>IF(TRIM(D298)="","",IF(TRIM(B298)="","",IF(AND(E298=0,G298=0),REPT("_",15),IF(E298=G298,REPT("? ",5),IF(N(E298)&gt;N(G298),D298,B298)))))</f>
      </c>
      <c r="L298" s="8"/>
      <c r="M298" s="29" t="e">
        <f>VLOOKUP(I298,[0]!claf,2,FALSE)</f>
        <v>#N/A</v>
      </c>
      <c r="N298" s="29" t="e">
        <f>VLOOKUP(I298,[0]!claf,3,FALSE)</f>
        <v>#N/A</v>
      </c>
      <c r="O298" s="29" t="e">
        <f>VLOOKUP(K298,[0]!claf,2,FALSE)</f>
        <v>#N/A</v>
      </c>
      <c r="P298" s="29" t="e">
        <f>VLOOKUP(K298,[0]!claf,3,FALSE)</f>
        <v>#N/A</v>
      </c>
      <c r="Q298" s="29" t="b">
        <f>IF(OR(T(E298)="f",T(G298)="f"),TRUE,(ISERROR(P298)))</f>
        <v>1</v>
      </c>
      <c r="V298" s="8"/>
      <c r="W298" s="8"/>
      <c r="X298" s="8"/>
      <c r="Y298" s="8"/>
      <c r="Z298" s="8"/>
    </row>
    <row r="299" spans="1:26" ht="12" customHeight="1">
      <c r="A299" s="156"/>
      <c r="B299" s="54"/>
      <c r="C299" s="54"/>
      <c r="D299" s="54"/>
      <c r="E299" s="10"/>
      <c r="F299" s="12"/>
      <c r="G299" s="10"/>
      <c r="H299" s="128"/>
      <c r="I299" s="54"/>
      <c r="J299" s="90"/>
      <c r="K299" s="64"/>
      <c r="L299" s="8"/>
      <c r="V299" s="8"/>
      <c r="W299" s="8"/>
      <c r="X299" s="8"/>
      <c r="Y299" s="8"/>
      <c r="Z299" s="8"/>
    </row>
    <row r="300" spans="1:26" ht="12" customHeight="1">
      <c r="A300" s="156"/>
      <c r="B300" s="155" t="s">
        <v>167</v>
      </c>
      <c r="C300" s="54"/>
      <c r="D300" s="54"/>
      <c r="E300" s="10"/>
      <c r="F300" s="12"/>
      <c r="G300" s="10"/>
      <c r="H300" s="128"/>
      <c r="I300" s="54"/>
      <c r="J300" s="90"/>
      <c r="K300" s="64"/>
      <c r="L300" s="8"/>
      <c r="V300" s="8"/>
      <c r="W300" s="8"/>
      <c r="X300" s="8"/>
      <c r="Y300" s="8"/>
      <c r="Z300" s="8"/>
    </row>
    <row r="301" spans="1:26" ht="12" customHeight="1">
      <c r="A301" s="156"/>
      <c r="B301" s="54">
        <f>K211</f>
      </c>
      <c r="C301" s="53" t="s">
        <v>111</v>
      </c>
      <c r="D301" s="54">
        <f>K210</f>
      </c>
      <c r="E301" s="10"/>
      <c r="F301" s="14" t="s">
        <v>111</v>
      </c>
      <c r="G301" s="10"/>
      <c r="H301" s="128"/>
      <c r="I301" s="54">
        <f>IF(TRIM(D301)="",B301,IF(TRIM(B301)="",D301,IF(AND(E301=0,G301=0),REPT("_",15),IF(E301=G301,REPT("? ",5),IF(N(E301)&gt;N(G301),B301,D301)))))</f>
      </c>
      <c r="J301" s="90" t="str">
        <f>IF(AND(E301=0,G301=0),REPT("X",2),IF(E301=G301,REPT("X",2),IF(E301&gt;G301,"","")))</f>
        <v>XX</v>
      </c>
      <c r="K301" s="64">
        <f>IF(TRIM(D301)="","",IF(TRIM(B301)="","",IF(AND(E301=0,G301=0),REPT("_",15),IF(E301=G301,REPT("? ",5),IF(N(E301)&gt;N(G301),D301,B301)))))</f>
      </c>
      <c r="L301" s="8"/>
      <c r="M301" s="29" t="e">
        <f>VLOOKUP(I301,[0]!claf,2,FALSE)</f>
        <v>#N/A</v>
      </c>
      <c r="N301" s="29" t="e">
        <f>VLOOKUP(I301,[0]!claf,3,FALSE)</f>
        <v>#N/A</v>
      </c>
      <c r="O301" s="29" t="e">
        <f>VLOOKUP(K301,[0]!claf,2,FALSE)</f>
        <v>#N/A</v>
      </c>
      <c r="P301" s="29" t="e">
        <f>VLOOKUP(K301,[0]!claf,3,FALSE)</f>
        <v>#N/A</v>
      </c>
      <c r="Q301" s="29" t="b">
        <f>IF(OR(T(E301)="f",T(G301)="f"),TRUE,(ISERROR(P301)))</f>
        <v>1</v>
      </c>
      <c r="V301" s="8"/>
      <c r="W301" s="8"/>
      <c r="X301" s="8"/>
      <c r="Y301" s="8"/>
      <c r="Z301" s="8"/>
    </row>
    <row r="302" spans="1:26" ht="12" customHeight="1">
      <c r="A302" s="156"/>
      <c r="B302" s="54"/>
      <c r="C302" s="54"/>
      <c r="D302" s="54"/>
      <c r="E302" s="10"/>
      <c r="F302" s="12"/>
      <c r="G302" s="10"/>
      <c r="H302" s="128"/>
      <c r="I302" s="54"/>
      <c r="J302" s="90"/>
      <c r="K302" s="64"/>
      <c r="L302" s="8"/>
      <c r="V302" s="8"/>
      <c r="W302" s="8"/>
      <c r="X302" s="8"/>
      <c r="Y302" s="8"/>
      <c r="Z302" s="8"/>
    </row>
    <row r="303" spans="1:26" ht="12" customHeight="1">
      <c r="A303" s="156"/>
      <c r="B303" s="155" t="s">
        <v>168</v>
      </c>
      <c r="C303" s="54"/>
      <c r="D303" s="54"/>
      <c r="E303" s="10"/>
      <c r="F303" s="12"/>
      <c r="G303" s="10"/>
      <c r="H303" s="128"/>
      <c r="I303" s="54"/>
      <c r="J303" s="90"/>
      <c r="K303" s="64"/>
      <c r="L303" s="8"/>
      <c r="V303" s="8"/>
      <c r="W303" s="8"/>
      <c r="X303" s="8"/>
      <c r="Y303" s="8"/>
      <c r="Z303" s="8"/>
    </row>
    <row r="304" spans="1:26" ht="12" customHeight="1">
      <c r="A304" s="156"/>
      <c r="B304" s="54">
        <f>I214</f>
      </c>
      <c r="C304" s="53" t="s">
        <v>111</v>
      </c>
      <c r="D304" s="54">
        <f>I215</f>
      </c>
      <c r="E304" s="10"/>
      <c r="F304" s="14" t="s">
        <v>111</v>
      </c>
      <c r="G304" s="10"/>
      <c r="H304" s="128"/>
      <c r="I304" s="54">
        <f>IF(TRIM(D304)="",B304,IF(TRIM(B304)="",D304,IF(AND(E304=0,G304=0),REPT("_",15),IF(E304=G304,REPT("? ",5),IF(N(E304)&gt;N(G304),B304,D304)))))</f>
      </c>
      <c r="J304" s="90" t="str">
        <f>IF(AND(E304=0,G304=0),REPT("X",2),IF(E304=G304,REPT("X",2),IF(E304&gt;G304,"","")))</f>
        <v>XX</v>
      </c>
      <c r="K304" s="64">
        <f>IF(TRIM(D304)="","",IF(TRIM(B304)="","",IF(AND(E304=0,G304=0),REPT("_",15),IF(E304=G304,REPT("? ",5),IF(N(E304)&gt;N(G304),D304,B304)))))</f>
      </c>
      <c r="L304" s="8"/>
      <c r="M304" s="29" t="e">
        <f>VLOOKUP(I304,[0]!claf,2,FALSE)</f>
        <v>#N/A</v>
      </c>
      <c r="N304" s="29" t="e">
        <f>VLOOKUP(I304,[0]!claf,3,FALSE)</f>
        <v>#N/A</v>
      </c>
      <c r="O304" s="29" t="e">
        <f>VLOOKUP(K304,[0]!claf,2,FALSE)</f>
        <v>#N/A</v>
      </c>
      <c r="P304" s="29" t="e">
        <f>VLOOKUP(K304,[0]!claf,3,FALSE)</f>
        <v>#N/A</v>
      </c>
      <c r="Q304" s="29" t="b">
        <f>IF(OR(T(E304)="f",T(G304)="f"),TRUE,(ISERROR(P304)))</f>
        <v>1</v>
      </c>
      <c r="V304" s="8"/>
      <c r="W304" s="8"/>
      <c r="X304" s="8"/>
      <c r="Y304" s="8"/>
      <c r="Z304" s="8"/>
    </row>
    <row r="305" spans="1:26" ht="12" customHeight="1">
      <c r="A305" s="156"/>
      <c r="B305" s="54"/>
      <c r="C305" s="54"/>
      <c r="D305" s="54"/>
      <c r="E305" s="10"/>
      <c r="F305" s="12"/>
      <c r="G305" s="10"/>
      <c r="H305" s="128"/>
      <c r="I305" s="54"/>
      <c r="J305" s="90"/>
      <c r="K305" s="64"/>
      <c r="L305" s="8"/>
      <c r="V305" s="8"/>
      <c r="W305" s="8"/>
      <c r="X305" s="8"/>
      <c r="Y305" s="8"/>
      <c r="Z305" s="8"/>
    </row>
    <row r="306" spans="1:26" ht="12" customHeight="1">
      <c r="A306" s="156"/>
      <c r="B306" s="155" t="s">
        <v>169</v>
      </c>
      <c r="C306" s="54"/>
      <c r="D306" s="54"/>
      <c r="E306" s="10"/>
      <c r="F306" s="12"/>
      <c r="G306" s="10"/>
      <c r="H306" s="128"/>
      <c r="I306" s="54"/>
      <c r="J306" s="90"/>
      <c r="K306" s="64"/>
      <c r="L306" s="8"/>
      <c r="V306" s="8"/>
      <c r="W306" s="8"/>
      <c r="X306" s="8"/>
      <c r="Y306" s="8"/>
      <c r="Z306" s="8"/>
    </row>
    <row r="307" spans="1:26" ht="12" customHeight="1">
      <c r="A307" s="156"/>
      <c r="B307" s="54">
        <f>K215</f>
      </c>
      <c r="C307" s="53" t="s">
        <v>111</v>
      </c>
      <c r="D307" s="54">
        <f>K214</f>
      </c>
      <c r="E307" s="10"/>
      <c r="F307" s="14" t="s">
        <v>111</v>
      </c>
      <c r="G307" s="10"/>
      <c r="H307" s="128"/>
      <c r="I307" s="54">
        <f>IF(TRIM(D307)="",B307,IF(TRIM(B307)="",D307,IF(AND(E307=0,G307=0),REPT("_",15),IF(E307=G307,REPT("? ",5),IF(N(E307)&gt;N(G307),B307,D307)))))</f>
      </c>
      <c r="J307" s="90" t="str">
        <f>IF(AND(E307=0,G307=0),REPT("X",2),IF(E307=G307,REPT("X",2),IF(E307&gt;G307,"","")))</f>
        <v>XX</v>
      </c>
      <c r="K307" s="64">
        <f>IF(TRIM(D307)="","",IF(TRIM(B307)="","",IF(AND(E307=0,G307=0),REPT("_",15),IF(E307=G307,REPT("? ",5),IF(N(E307)&gt;N(G307),D307,B307)))))</f>
      </c>
      <c r="L307" s="8"/>
      <c r="M307" s="29" t="e">
        <f>VLOOKUP(I307,[0]!claf,2,FALSE)</f>
        <v>#N/A</v>
      </c>
      <c r="N307" s="29" t="e">
        <f>VLOOKUP(I307,[0]!claf,3,FALSE)</f>
        <v>#N/A</v>
      </c>
      <c r="O307" s="29" t="e">
        <f>VLOOKUP(K307,[0]!claf,2,FALSE)</f>
        <v>#N/A</v>
      </c>
      <c r="P307" s="29" t="e">
        <f>VLOOKUP(K307,[0]!claf,3,FALSE)</f>
        <v>#N/A</v>
      </c>
      <c r="Q307" s="29" t="b">
        <f>IF(OR(T(E307)="f",T(G307)="f"),TRUE,(ISERROR(P307)))</f>
        <v>1</v>
      </c>
      <c r="V307" s="8"/>
      <c r="W307" s="8"/>
      <c r="X307" s="8"/>
      <c r="Y307" s="8"/>
      <c r="Z307" s="8"/>
    </row>
    <row r="308" spans="1:26" ht="12" customHeight="1">
      <c r="A308" s="156"/>
      <c r="B308" s="54"/>
      <c r="C308" s="54"/>
      <c r="D308" s="54"/>
      <c r="E308" s="10"/>
      <c r="F308" s="12"/>
      <c r="G308" s="10"/>
      <c r="H308" s="128"/>
      <c r="I308" s="54"/>
      <c r="J308" s="90"/>
      <c r="K308" s="64"/>
      <c r="L308" s="8"/>
      <c r="V308" s="8"/>
      <c r="W308" s="8"/>
      <c r="X308" s="8"/>
      <c r="Y308" s="8"/>
      <c r="Z308" s="8"/>
    </row>
    <row r="309" spans="1:26" ht="12" customHeight="1">
      <c r="A309" s="156"/>
      <c r="B309" s="155" t="s">
        <v>170</v>
      </c>
      <c r="C309" s="54"/>
      <c r="D309" s="54"/>
      <c r="E309" s="10"/>
      <c r="F309" s="12"/>
      <c r="G309" s="10"/>
      <c r="H309" s="128"/>
      <c r="I309" s="54"/>
      <c r="J309" s="90"/>
      <c r="K309" s="64"/>
      <c r="L309" s="8"/>
      <c r="V309" s="8"/>
      <c r="W309" s="8"/>
      <c r="X309" s="8"/>
      <c r="Y309" s="8"/>
      <c r="Z309" s="8"/>
    </row>
    <row r="310" spans="1:26" ht="12" customHeight="1">
      <c r="A310" s="156"/>
      <c r="B310" s="54">
        <f>I218</f>
      </c>
      <c r="C310" s="53" t="s">
        <v>111</v>
      </c>
      <c r="D310" s="54">
        <f>I219</f>
      </c>
      <c r="E310" s="10"/>
      <c r="F310" s="14" t="s">
        <v>111</v>
      </c>
      <c r="G310" s="10"/>
      <c r="H310" s="128"/>
      <c r="I310" s="54">
        <f>IF(TRIM(D310)="",B310,IF(TRIM(B310)="",D310,IF(AND(E310=0,G310=0),REPT("_",15),IF(E310=G310,REPT("? ",5),IF(N(E310)&gt;N(G310),B310,D310)))))</f>
      </c>
      <c r="J310" s="90" t="str">
        <f>IF(AND(E310=0,G310=0),REPT("X",2),IF(E310=G310,REPT("X",2),IF(E310&gt;G310,"","")))</f>
        <v>XX</v>
      </c>
      <c r="K310" s="64">
        <f>IF(TRIM(D310)="","",IF(TRIM(B310)="","",IF(AND(E310=0,G310=0),REPT("_",15),IF(E310=G310,REPT("? ",5),IF(N(E310)&gt;N(G310),D310,B310)))))</f>
      </c>
      <c r="L310" s="8"/>
      <c r="M310" s="29" t="e">
        <f>VLOOKUP(I310,[0]!claf,2,FALSE)</f>
        <v>#N/A</v>
      </c>
      <c r="N310" s="29" t="e">
        <f>VLOOKUP(I310,[0]!claf,3,FALSE)</f>
        <v>#N/A</v>
      </c>
      <c r="O310" s="29" t="e">
        <f>VLOOKUP(K310,[0]!claf,2,FALSE)</f>
        <v>#N/A</v>
      </c>
      <c r="P310" s="29" t="e">
        <f>VLOOKUP(K310,[0]!claf,3,FALSE)</f>
        <v>#N/A</v>
      </c>
      <c r="Q310" s="29" t="b">
        <f>IF(OR(T(E310)="f",T(G310)="f"),TRUE,(ISERROR(P310)))</f>
        <v>1</v>
      </c>
      <c r="V310" s="8"/>
      <c r="W310" s="8"/>
      <c r="X310" s="8"/>
      <c r="Y310" s="8"/>
      <c r="Z310" s="8"/>
    </row>
    <row r="311" spans="1:26" ht="12" customHeight="1">
      <c r="A311" s="156"/>
      <c r="B311" s="54"/>
      <c r="C311" s="54"/>
      <c r="D311" s="54"/>
      <c r="E311" s="10"/>
      <c r="F311" s="12"/>
      <c r="G311" s="10"/>
      <c r="H311" s="128"/>
      <c r="I311" s="54"/>
      <c r="J311" s="90"/>
      <c r="K311" s="64"/>
      <c r="L311" s="8"/>
      <c r="V311" s="8"/>
      <c r="W311" s="8"/>
      <c r="X311" s="8"/>
      <c r="Y311" s="8"/>
      <c r="Z311" s="8"/>
    </row>
    <row r="312" spans="1:26" ht="12" customHeight="1">
      <c r="A312" s="156"/>
      <c r="B312" s="155" t="s">
        <v>171</v>
      </c>
      <c r="C312" s="54"/>
      <c r="D312" s="54"/>
      <c r="E312" s="10"/>
      <c r="F312" s="12"/>
      <c r="G312" s="10"/>
      <c r="H312" s="128"/>
      <c r="I312" s="54"/>
      <c r="J312" s="90"/>
      <c r="K312" s="64"/>
      <c r="L312" s="8"/>
      <c r="V312" s="8"/>
      <c r="W312" s="8"/>
      <c r="X312" s="8"/>
      <c r="Y312" s="8"/>
      <c r="Z312" s="8"/>
    </row>
    <row r="313" spans="1:26" ht="12" customHeight="1">
      <c r="A313" s="156"/>
      <c r="B313" s="54">
        <f>K219</f>
      </c>
      <c r="C313" s="53" t="s">
        <v>111</v>
      </c>
      <c r="D313" s="54">
        <f>K218</f>
      </c>
      <c r="E313" s="10"/>
      <c r="F313" s="14" t="s">
        <v>111</v>
      </c>
      <c r="G313" s="10"/>
      <c r="H313" s="128"/>
      <c r="I313" s="54">
        <f>IF(TRIM(D313)="",B313,IF(TRIM(B313)="",D313,IF(AND(E313=0,G313=0),REPT("_",15),IF(E313=G313,REPT("? ",5),IF(N(E313)&gt;N(G313),B313,D313)))))</f>
      </c>
      <c r="J313" s="90" t="str">
        <f>IF(AND(E313=0,G313=0),REPT("X",2),IF(E313=G313,REPT("X",2),IF(E313&gt;G313,"","")))</f>
        <v>XX</v>
      </c>
      <c r="K313" s="64">
        <f>IF(TRIM(D313)="","",IF(TRIM(B313)="","",IF(AND(E313=0,G313=0),REPT("_",15),IF(E313=G313,REPT("? ",5),IF(N(E313)&gt;N(G313),D313,B313)))))</f>
      </c>
      <c r="L313" s="8"/>
      <c r="M313" s="29" t="e">
        <f>VLOOKUP(I313,[0]!claf,2,FALSE)</f>
        <v>#N/A</v>
      </c>
      <c r="N313" s="29" t="e">
        <f>VLOOKUP(I313,[0]!claf,3,FALSE)</f>
        <v>#N/A</v>
      </c>
      <c r="O313" s="29" t="e">
        <f>VLOOKUP(K313,[0]!claf,2,FALSE)</f>
        <v>#N/A</v>
      </c>
      <c r="P313" s="29" t="e">
        <f>VLOOKUP(K313,[0]!claf,3,FALSE)</f>
        <v>#N/A</v>
      </c>
      <c r="Q313" s="29" t="b">
        <f>IF(OR(T(E313)="f",T(G313)="f"),TRUE,(ISERROR(P313)))</f>
        <v>1</v>
      </c>
      <c r="V313" s="8"/>
      <c r="W313" s="8"/>
      <c r="X313" s="8"/>
      <c r="Y313" s="8"/>
      <c r="Z313" s="8"/>
    </row>
    <row r="314" spans="1:26" ht="12" customHeight="1">
      <c r="A314" s="156"/>
      <c r="B314" s="54"/>
      <c r="C314" s="54"/>
      <c r="D314" s="54"/>
      <c r="E314" s="10"/>
      <c r="F314" s="12"/>
      <c r="G314" s="10"/>
      <c r="H314" s="128"/>
      <c r="I314" s="54"/>
      <c r="J314" s="90"/>
      <c r="K314" s="64"/>
      <c r="L314" s="8"/>
      <c r="V314" s="8"/>
      <c r="W314" s="8"/>
      <c r="X314" s="8"/>
      <c r="Y314" s="8"/>
      <c r="Z314" s="8"/>
    </row>
    <row r="315" spans="1:26" ht="12" customHeight="1">
      <c r="A315" s="156"/>
      <c r="B315" s="155" t="s">
        <v>172</v>
      </c>
      <c r="C315" s="54"/>
      <c r="D315" s="54"/>
      <c r="E315" s="10"/>
      <c r="F315" s="12"/>
      <c r="G315" s="10"/>
      <c r="H315" s="128"/>
      <c r="I315" s="54"/>
      <c r="J315" s="90"/>
      <c r="K315" s="64"/>
      <c r="L315" s="8"/>
      <c r="V315" s="8"/>
      <c r="W315" s="8"/>
      <c r="X315" s="8"/>
      <c r="Y315" s="8"/>
      <c r="Z315" s="8"/>
    </row>
    <row r="316" spans="1:26" ht="12" customHeight="1">
      <c r="A316" s="156"/>
      <c r="B316" s="54">
        <f>I222</f>
      </c>
      <c r="C316" s="53" t="s">
        <v>111</v>
      </c>
      <c r="D316" s="54">
        <f>I223</f>
      </c>
      <c r="E316" s="10"/>
      <c r="F316" s="14" t="s">
        <v>111</v>
      </c>
      <c r="G316" s="10"/>
      <c r="H316" s="128"/>
      <c r="I316" s="54">
        <f>IF(TRIM(D316)="",B316,IF(TRIM(B316)="",D316,IF(AND(E316=0,G316=0),REPT("_",15),IF(E316=G316,REPT("? ",5),IF(N(E316)&gt;N(G316),B316,D316)))))</f>
      </c>
      <c r="J316" s="90" t="str">
        <f>IF(AND(E316=0,G316=0),REPT("X",2),IF(E316=G316,REPT("X",2),IF(E316&gt;G316,"","")))</f>
        <v>XX</v>
      </c>
      <c r="K316" s="64">
        <f>IF(TRIM(D316)="","",IF(TRIM(B316)="","",IF(AND(E316=0,G316=0),REPT("_",15),IF(E316=G316,REPT("? ",5),IF(N(E316)&gt;N(G316),D316,B316)))))</f>
      </c>
      <c r="L316" s="8"/>
      <c r="M316" s="29" t="e">
        <f>VLOOKUP(I316,[0]!claf,2,FALSE)</f>
        <v>#N/A</v>
      </c>
      <c r="N316" s="29" t="e">
        <f>VLOOKUP(I316,[0]!claf,3,FALSE)</f>
        <v>#N/A</v>
      </c>
      <c r="O316" s="29" t="e">
        <f>VLOOKUP(K316,[0]!claf,2,FALSE)</f>
        <v>#N/A</v>
      </c>
      <c r="P316" s="29" t="e">
        <f>VLOOKUP(K316,[0]!claf,3,FALSE)</f>
        <v>#N/A</v>
      </c>
      <c r="Q316" s="29" t="b">
        <f>IF(OR(T(E316)="f",T(G316)="f"),TRUE,(ISERROR(P316)))</f>
        <v>1</v>
      </c>
      <c r="V316" s="8"/>
      <c r="W316" s="8"/>
      <c r="X316" s="8"/>
      <c r="Y316" s="8"/>
      <c r="Z316" s="8"/>
    </row>
    <row r="317" spans="1:26" ht="12" customHeight="1">
      <c r="A317" s="156"/>
      <c r="B317" s="54"/>
      <c r="C317" s="54"/>
      <c r="D317" s="54"/>
      <c r="E317" s="10"/>
      <c r="F317" s="12"/>
      <c r="G317" s="10"/>
      <c r="H317" s="128"/>
      <c r="I317" s="54"/>
      <c r="J317" s="90"/>
      <c r="K317" s="64"/>
      <c r="L317" s="8"/>
      <c r="V317" s="8"/>
      <c r="W317" s="8"/>
      <c r="X317" s="8"/>
      <c r="Y317" s="8"/>
      <c r="Z317" s="8"/>
    </row>
    <row r="318" spans="1:26" ht="12" customHeight="1">
      <c r="A318" s="156"/>
      <c r="B318" s="155" t="s">
        <v>173</v>
      </c>
      <c r="C318" s="54"/>
      <c r="D318" s="54"/>
      <c r="E318" s="10"/>
      <c r="F318" s="12"/>
      <c r="G318" s="10"/>
      <c r="H318" s="128"/>
      <c r="I318" s="54"/>
      <c r="J318" s="90"/>
      <c r="K318" s="64"/>
      <c r="L318" s="8"/>
      <c r="V318" s="8"/>
      <c r="W318" s="8"/>
      <c r="X318" s="8"/>
      <c r="Y318" s="8"/>
      <c r="Z318" s="8"/>
    </row>
    <row r="319" spans="1:26" ht="12" customHeight="1">
      <c r="A319" s="156"/>
      <c r="B319" s="54">
        <f>K223</f>
      </c>
      <c r="C319" s="53" t="s">
        <v>111</v>
      </c>
      <c r="D319" s="54">
        <f>K222</f>
      </c>
      <c r="E319" s="10"/>
      <c r="F319" s="14" t="s">
        <v>111</v>
      </c>
      <c r="G319" s="10"/>
      <c r="H319" s="128"/>
      <c r="I319" s="54">
        <f>IF(TRIM(D319)="",B319,IF(TRIM(B319)="",D319,IF(AND(E319=0,G319=0),REPT("_",15),IF(E319=G319,REPT("? ",5),IF(N(E319)&gt;N(G319),B319,D319)))))</f>
      </c>
      <c r="J319" s="90" t="str">
        <f>IF(AND(E319=0,G319=0),REPT("X",2),IF(E319=G319,REPT("X",2),IF(E319&gt;G319,"","")))</f>
        <v>XX</v>
      </c>
      <c r="K319" s="64">
        <f>IF(TRIM(D319)="","",IF(TRIM(B319)="","",IF(AND(E319=0,G319=0),REPT("_",15),IF(E319=G319,REPT("? ",5),IF(N(E319)&gt;N(G319),D319,B319)))))</f>
      </c>
      <c r="L319" s="8"/>
      <c r="M319" s="29" t="e">
        <f>VLOOKUP(I319,[0]!claf,2,FALSE)</f>
        <v>#N/A</v>
      </c>
      <c r="N319" s="29" t="e">
        <f>VLOOKUP(I319,[0]!claf,3,FALSE)</f>
        <v>#N/A</v>
      </c>
      <c r="O319" s="29" t="e">
        <f>VLOOKUP(K319,[0]!claf,2,FALSE)</f>
        <v>#N/A</v>
      </c>
      <c r="P319" s="29" t="e">
        <f>VLOOKUP(K319,[0]!claf,3,FALSE)</f>
        <v>#N/A</v>
      </c>
      <c r="Q319" s="29" t="b">
        <f>IF(OR(T(E319)="f",T(G319)="f"),TRUE,(ISERROR(P319)))</f>
        <v>1</v>
      </c>
      <c r="V319" s="8"/>
      <c r="W319" s="8"/>
      <c r="X319" s="8"/>
      <c r="Y319" s="8"/>
      <c r="Z319" s="8"/>
    </row>
    <row r="320" spans="1:26" ht="12" customHeight="1" thickBot="1">
      <c r="A320" s="158"/>
      <c r="B320" s="55"/>
      <c r="C320" s="55"/>
      <c r="D320" s="55"/>
      <c r="E320" s="323"/>
      <c r="F320" s="15"/>
      <c r="G320" s="174"/>
      <c r="H320" s="129"/>
      <c r="I320" s="55"/>
      <c r="J320" s="91"/>
      <c r="K320" s="65"/>
      <c r="L320" s="8"/>
      <c r="V320" s="8"/>
      <c r="W320" s="8"/>
      <c r="X320" s="8"/>
      <c r="Y320" s="8"/>
      <c r="Z320" s="8"/>
    </row>
    <row r="321" spans="1:26" ht="12" customHeight="1">
      <c r="A321" s="139"/>
      <c r="B321" s="177" t="s">
        <v>174</v>
      </c>
      <c r="C321" s="177"/>
      <c r="D321" s="177"/>
      <c r="E321" s="320"/>
      <c r="F321" s="12"/>
      <c r="G321" s="10"/>
      <c r="H321" s="132"/>
      <c r="I321" s="56"/>
      <c r="J321" s="92"/>
      <c r="K321" s="66"/>
      <c r="L321" s="8"/>
      <c r="V321" s="8"/>
      <c r="W321" s="8"/>
      <c r="X321" s="8"/>
      <c r="Y321" s="8"/>
      <c r="Z321" s="8"/>
    </row>
    <row r="322" spans="1:26" ht="12" customHeight="1">
      <c r="A322" s="137"/>
      <c r="B322" s="57" t="s">
        <v>175</v>
      </c>
      <c r="C322" s="58"/>
      <c r="D322" s="58" t="str">
        <f>I226</f>
        <v>QUILLET Pascale 2C121</v>
      </c>
      <c r="F322" s="8"/>
      <c r="G322" s="10"/>
      <c r="H322" s="132"/>
      <c r="I322" s="56"/>
      <c r="J322" s="92"/>
      <c r="K322" s="66"/>
      <c r="L322" s="8"/>
      <c r="V322" s="8"/>
      <c r="W322" s="8"/>
      <c r="X322" s="8"/>
      <c r="Y322" s="8"/>
      <c r="Z322" s="8"/>
    </row>
    <row r="323" spans="1:26" ht="12" customHeight="1">
      <c r="A323" s="137"/>
      <c r="B323" s="57" t="s">
        <v>176</v>
      </c>
      <c r="C323" s="58"/>
      <c r="D323" s="58" t="str">
        <f>K226</f>
        <v>DANIEL Véronique 3B298</v>
      </c>
      <c r="F323" s="8"/>
      <c r="G323" s="10"/>
      <c r="H323" s="132"/>
      <c r="I323" s="56"/>
      <c r="J323" s="92"/>
      <c r="K323" s="66"/>
      <c r="L323" s="8"/>
      <c r="V323" s="8"/>
      <c r="W323" s="8"/>
      <c r="X323" s="8"/>
      <c r="Y323" s="8"/>
      <c r="Z323" s="8"/>
    </row>
    <row r="324" spans="1:26" ht="12" customHeight="1">
      <c r="A324" s="137"/>
      <c r="B324" s="57" t="s">
        <v>177</v>
      </c>
      <c r="C324" s="58"/>
      <c r="D324" s="58" t="str">
        <f>I229</f>
        <v>LECUE  Sandrine 3D487</v>
      </c>
      <c r="F324" s="8"/>
      <c r="G324" s="10"/>
      <c r="H324" s="132"/>
      <c r="I324" s="56"/>
      <c r="J324" s="92"/>
      <c r="K324" s="66"/>
      <c r="L324" s="8"/>
      <c r="V324" s="8"/>
      <c r="W324" s="8"/>
      <c r="X324" s="8"/>
      <c r="Y324" s="8"/>
      <c r="Z324" s="8"/>
    </row>
    <row r="325" spans="1:26" ht="12" customHeight="1">
      <c r="A325" s="137"/>
      <c r="B325" s="57" t="s">
        <v>178</v>
      </c>
      <c r="C325" s="58"/>
      <c r="D325" s="58" t="str">
        <f>K229</f>
        <v>QUERNEC  Stéphanie 4D1333</v>
      </c>
      <c r="F325" s="8"/>
      <c r="G325" s="10"/>
      <c r="H325" s="132"/>
      <c r="I325" s="56"/>
      <c r="J325" s="92"/>
      <c r="K325" s="66"/>
      <c r="L325" s="8"/>
      <c r="V325" s="8"/>
      <c r="W325" s="8"/>
      <c r="X325" s="8"/>
      <c r="Y325" s="8"/>
      <c r="Z325" s="8"/>
    </row>
    <row r="326" spans="1:26" ht="12" customHeight="1">
      <c r="A326" s="137"/>
      <c r="B326" s="57" t="s">
        <v>179</v>
      </c>
      <c r="C326" s="58"/>
      <c r="D326" s="58" t="str">
        <f>I232</f>
        <v>PIRQUIN Christelle NC1500</v>
      </c>
      <c r="F326" s="8"/>
      <c r="G326" s="10"/>
      <c r="H326" s="132"/>
      <c r="I326" s="56"/>
      <c r="J326" s="92"/>
      <c r="K326" s="66"/>
      <c r="L326" s="8"/>
      <c r="V326" s="8"/>
      <c r="W326" s="8"/>
      <c r="X326" s="8"/>
      <c r="Y326" s="8"/>
      <c r="Z326" s="8"/>
    </row>
    <row r="327" spans="1:26" ht="12" customHeight="1">
      <c r="A327" s="137"/>
      <c r="B327" s="57" t="s">
        <v>180</v>
      </c>
      <c r="C327" s="58"/>
      <c r="D327" s="58" t="str">
        <f>K232</f>
        <v>DURANTON  Christine 4C1044</v>
      </c>
      <c r="F327" s="8"/>
      <c r="G327" s="10"/>
      <c r="H327" s="132"/>
      <c r="I327" s="56"/>
      <c r="J327" s="92"/>
      <c r="K327" s="66"/>
      <c r="L327" s="8"/>
      <c r="V327" s="8"/>
      <c r="W327" s="8"/>
      <c r="X327" s="8"/>
      <c r="Y327" s="8"/>
      <c r="Z327" s="8"/>
    </row>
    <row r="328" spans="1:26" ht="12" customHeight="1">
      <c r="A328" s="137"/>
      <c r="B328" s="57" t="s">
        <v>181</v>
      </c>
      <c r="C328" s="58"/>
      <c r="D328" s="58">
        <f>I235</f>
      </c>
      <c r="F328" s="8"/>
      <c r="G328" s="10"/>
      <c r="H328" s="132"/>
      <c r="I328" s="56"/>
      <c r="J328" s="92"/>
      <c r="K328" s="66"/>
      <c r="L328" s="8"/>
      <c r="V328" s="8"/>
      <c r="W328" s="8"/>
      <c r="X328" s="8"/>
      <c r="Y328" s="8"/>
      <c r="Z328" s="8"/>
    </row>
    <row r="329" spans="1:26" ht="12" customHeight="1">
      <c r="A329" s="137"/>
      <c r="B329" s="57" t="s">
        <v>182</v>
      </c>
      <c r="C329" s="58"/>
      <c r="D329" s="58">
        <f>K235</f>
      </c>
      <c r="F329" s="8"/>
      <c r="G329" s="10"/>
      <c r="H329" s="132"/>
      <c r="I329" s="56"/>
      <c r="J329" s="92"/>
      <c r="K329" s="66"/>
      <c r="L329" s="8"/>
      <c r="V329" s="8"/>
      <c r="W329" s="8"/>
      <c r="X329" s="8"/>
      <c r="Y329" s="8"/>
      <c r="Z329" s="8"/>
    </row>
    <row r="330" spans="1:26" ht="12" customHeight="1">
      <c r="A330" s="137"/>
      <c r="B330" s="57" t="s">
        <v>183</v>
      </c>
      <c r="C330" s="58"/>
      <c r="D330" s="58">
        <f>I238</f>
      </c>
      <c r="F330" s="8"/>
      <c r="G330" s="10"/>
      <c r="H330" s="132"/>
      <c r="I330" s="56"/>
      <c r="J330" s="92"/>
      <c r="K330" s="66"/>
      <c r="L330" s="8"/>
      <c r="V330" s="8"/>
      <c r="W330" s="8"/>
      <c r="X330" s="8"/>
      <c r="Y330" s="8"/>
      <c r="Z330" s="8"/>
    </row>
    <row r="331" spans="1:26" ht="12" customHeight="1">
      <c r="A331" s="137"/>
      <c r="B331" s="57" t="s">
        <v>184</v>
      </c>
      <c r="C331" s="58"/>
      <c r="D331" s="58">
        <f>K238</f>
      </c>
      <c r="F331" s="8"/>
      <c r="G331" s="10"/>
      <c r="H331" s="132"/>
      <c r="I331" s="56"/>
      <c r="J331" s="92"/>
      <c r="K331" s="66"/>
      <c r="L331" s="8"/>
      <c r="V331" s="8"/>
      <c r="W331" s="8"/>
      <c r="X331" s="8"/>
      <c r="Y331" s="8"/>
      <c r="Z331" s="8"/>
    </row>
    <row r="332" spans="1:26" ht="12" customHeight="1">
      <c r="A332" s="137"/>
      <c r="B332" s="57" t="s">
        <v>185</v>
      </c>
      <c r="C332" s="58"/>
      <c r="D332" s="58">
        <f>I241</f>
      </c>
      <c r="F332" s="8"/>
      <c r="G332" s="10"/>
      <c r="H332" s="132"/>
      <c r="I332" s="56"/>
      <c r="J332" s="92"/>
      <c r="K332" s="66"/>
      <c r="L332" s="8"/>
      <c r="V332" s="8"/>
      <c r="W332" s="8"/>
      <c r="X332" s="8"/>
      <c r="Y332" s="8"/>
      <c r="Z332" s="8"/>
    </row>
    <row r="333" spans="1:26" ht="12" customHeight="1">
      <c r="A333" s="137"/>
      <c r="B333" s="57" t="s">
        <v>186</v>
      </c>
      <c r="C333" s="58"/>
      <c r="D333" s="58">
        <f>K241</f>
      </c>
      <c r="F333" s="8"/>
      <c r="G333" s="10"/>
      <c r="H333" s="132"/>
      <c r="I333" s="56"/>
      <c r="J333" s="92"/>
      <c r="K333" s="66"/>
      <c r="L333" s="8"/>
      <c r="V333" s="8"/>
      <c r="W333" s="8"/>
      <c r="X333" s="8"/>
      <c r="Y333" s="8"/>
      <c r="Z333" s="8"/>
    </row>
    <row r="334" spans="1:26" ht="12" customHeight="1">
      <c r="A334" s="137"/>
      <c r="B334" s="57" t="s">
        <v>187</v>
      </c>
      <c r="C334" s="58"/>
      <c r="D334" s="58">
        <f>I244</f>
      </c>
      <c r="F334" s="8"/>
      <c r="G334" s="10"/>
      <c r="H334" s="132"/>
      <c r="I334" s="56"/>
      <c r="J334" s="92"/>
      <c r="K334" s="66"/>
      <c r="L334" s="8"/>
      <c r="V334" s="8"/>
      <c r="W334" s="8"/>
      <c r="X334" s="8"/>
      <c r="Y334" s="8"/>
      <c r="Z334" s="8"/>
    </row>
    <row r="335" spans="1:26" ht="12" customHeight="1">
      <c r="A335" s="137"/>
      <c r="B335" s="57" t="s">
        <v>188</v>
      </c>
      <c r="C335" s="58"/>
      <c r="D335" s="58">
        <f>K244</f>
      </c>
      <c r="F335" s="8"/>
      <c r="G335" s="10"/>
      <c r="H335" s="132"/>
      <c r="I335" s="56"/>
      <c r="J335" s="92"/>
      <c r="K335" s="66"/>
      <c r="L335" s="8"/>
      <c r="V335" s="8"/>
      <c r="W335" s="8"/>
      <c r="X335" s="8"/>
      <c r="Y335" s="8"/>
      <c r="Z335" s="8"/>
    </row>
    <row r="336" spans="1:26" ht="12" customHeight="1">
      <c r="A336" s="137"/>
      <c r="B336" s="57" t="s">
        <v>189</v>
      </c>
      <c r="C336" s="58"/>
      <c r="D336" s="58">
        <f>I247</f>
      </c>
      <c r="F336" s="8"/>
      <c r="G336" s="10"/>
      <c r="H336" s="132"/>
      <c r="I336" s="56"/>
      <c r="J336" s="92"/>
      <c r="K336" s="66"/>
      <c r="L336" s="8"/>
      <c r="V336" s="8"/>
      <c r="W336" s="8"/>
      <c r="X336" s="8"/>
      <c r="Y336" s="8"/>
      <c r="Z336" s="8"/>
    </row>
    <row r="337" spans="1:26" ht="12" customHeight="1">
      <c r="A337" s="137"/>
      <c r="B337" s="57" t="s">
        <v>190</v>
      </c>
      <c r="C337" s="58"/>
      <c r="D337" s="58">
        <f>K247</f>
      </c>
      <c r="F337" s="8"/>
      <c r="G337" s="10"/>
      <c r="H337" s="132"/>
      <c r="I337" s="56"/>
      <c r="J337" s="92"/>
      <c r="K337" s="66"/>
      <c r="L337" s="8"/>
      <c r="V337" s="8"/>
      <c r="W337" s="8"/>
      <c r="X337" s="8"/>
      <c r="Y337" s="8"/>
      <c r="Z337" s="8"/>
    </row>
    <row r="338" spans="1:26" ht="12" customHeight="1">
      <c r="A338" s="137"/>
      <c r="B338" s="57" t="s">
        <v>191</v>
      </c>
      <c r="C338" s="58"/>
      <c r="D338" s="58">
        <f>I250</f>
      </c>
      <c r="F338" s="8"/>
      <c r="G338" s="10"/>
      <c r="H338" s="132"/>
      <c r="I338" s="56"/>
      <c r="J338" s="92"/>
      <c r="K338" s="66"/>
      <c r="L338" s="8"/>
      <c r="V338" s="8"/>
      <c r="W338" s="8"/>
      <c r="X338" s="8"/>
      <c r="Y338" s="8"/>
      <c r="Z338" s="8"/>
    </row>
    <row r="339" spans="1:26" ht="12" customHeight="1">
      <c r="A339" s="137"/>
      <c r="B339" s="57" t="s">
        <v>192</v>
      </c>
      <c r="C339" s="58"/>
      <c r="D339" s="58">
        <f>K250</f>
      </c>
      <c r="F339" s="8"/>
      <c r="G339" s="10"/>
      <c r="H339" s="132"/>
      <c r="I339" s="56"/>
      <c r="J339" s="92"/>
      <c r="K339" s="66"/>
      <c r="L339" s="8"/>
      <c r="V339" s="8"/>
      <c r="W339" s="8"/>
      <c r="X339" s="8"/>
      <c r="Y339" s="8"/>
      <c r="Z339" s="8"/>
    </row>
    <row r="340" spans="1:26" ht="12" customHeight="1">
      <c r="A340" s="137"/>
      <c r="B340" s="57" t="s">
        <v>193</v>
      </c>
      <c r="C340" s="58"/>
      <c r="D340" s="58">
        <f>I253</f>
      </c>
      <c r="F340" s="8"/>
      <c r="G340" s="10"/>
      <c r="H340" s="132"/>
      <c r="I340" s="56"/>
      <c r="J340" s="92"/>
      <c r="K340" s="66"/>
      <c r="L340" s="8"/>
      <c r="V340" s="8"/>
      <c r="W340" s="8"/>
      <c r="X340" s="8"/>
      <c r="Y340" s="8"/>
      <c r="Z340" s="8"/>
    </row>
    <row r="341" spans="1:26" ht="12" customHeight="1">
      <c r="A341" s="137"/>
      <c r="B341" s="57" t="s">
        <v>194</v>
      </c>
      <c r="C341" s="58"/>
      <c r="D341" s="58">
        <f>K253</f>
      </c>
      <c r="F341" s="8"/>
      <c r="G341" s="10"/>
      <c r="H341" s="132"/>
      <c r="I341" s="56"/>
      <c r="J341" s="92"/>
      <c r="K341" s="66"/>
      <c r="L341" s="8"/>
      <c r="V341" s="8"/>
      <c r="W341" s="8"/>
      <c r="X341" s="8"/>
      <c r="Y341" s="8"/>
      <c r="Z341" s="8"/>
    </row>
    <row r="342" spans="1:26" ht="12" customHeight="1">
      <c r="A342" s="137"/>
      <c r="B342" s="57" t="s">
        <v>195</v>
      </c>
      <c r="C342" s="58"/>
      <c r="D342" s="58">
        <f>I256</f>
      </c>
      <c r="F342" s="8"/>
      <c r="G342" s="10"/>
      <c r="H342" s="132"/>
      <c r="I342" s="56"/>
      <c r="J342" s="92"/>
      <c r="K342" s="66"/>
      <c r="L342" s="8"/>
      <c r="V342" s="8"/>
      <c r="W342" s="8"/>
      <c r="X342" s="8"/>
      <c r="Y342" s="8"/>
      <c r="Z342" s="8"/>
    </row>
    <row r="343" spans="1:26" ht="12" customHeight="1">
      <c r="A343" s="137"/>
      <c r="B343" s="57" t="s">
        <v>196</v>
      </c>
      <c r="C343" s="58"/>
      <c r="D343" s="58">
        <f>K256</f>
      </c>
      <c r="F343" s="8"/>
      <c r="G343" s="10"/>
      <c r="H343" s="132"/>
      <c r="I343" s="56"/>
      <c r="J343" s="92"/>
      <c r="K343" s="66"/>
      <c r="L343" s="8"/>
      <c r="V343" s="8"/>
      <c r="W343" s="8"/>
      <c r="X343" s="8"/>
      <c r="Y343" s="8"/>
      <c r="Z343" s="8"/>
    </row>
    <row r="344" spans="1:26" ht="12" customHeight="1">
      <c r="A344" s="137"/>
      <c r="B344" s="57" t="s">
        <v>197</v>
      </c>
      <c r="C344" s="58"/>
      <c r="D344" s="58">
        <f>I259</f>
      </c>
      <c r="F344" s="8"/>
      <c r="G344" s="10"/>
      <c r="H344" s="132"/>
      <c r="I344" s="56"/>
      <c r="J344" s="92"/>
      <c r="K344" s="66"/>
      <c r="L344" s="8"/>
      <c r="V344" s="8"/>
      <c r="W344" s="8"/>
      <c r="X344" s="8"/>
      <c r="Y344" s="8"/>
      <c r="Z344" s="8"/>
    </row>
    <row r="345" spans="1:26" ht="12" customHeight="1">
      <c r="A345" s="137"/>
      <c r="B345" s="57" t="s">
        <v>198</v>
      </c>
      <c r="C345" s="58"/>
      <c r="D345" s="58">
        <f>K259</f>
      </c>
      <c r="F345" s="8"/>
      <c r="G345" s="10"/>
      <c r="H345" s="132"/>
      <c r="I345" s="56"/>
      <c r="J345" s="92"/>
      <c r="K345" s="66"/>
      <c r="L345" s="8"/>
      <c r="V345" s="8"/>
      <c r="W345" s="8"/>
      <c r="X345" s="8"/>
      <c r="Y345" s="8"/>
      <c r="Z345" s="8"/>
    </row>
    <row r="346" spans="1:26" ht="12" customHeight="1">
      <c r="A346" s="137"/>
      <c r="B346" s="57" t="s">
        <v>199</v>
      </c>
      <c r="C346" s="58"/>
      <c r="D346" s="58">
        <f>I262</f>
      </c>
      <c r="F346" s="8"/>
      <c r="G346" s="10"/>
      <c r="H346" s="132"/>
      <c r="I346" s="56"/>
      <c r="J346" s="92"/>
      <c r="K346" s="66"/>
      <c r="L346" s="8"/>
      <c r="V346" s="8"/>
      <c r="W346" s="8"/>
      <c r="X346" s="8"/>
      <c r="Y346" s="8"/>
      <c r="Z346" s="8"/>
    </row>
    <row r="347" spans="1:26" ht="12" customHeight="1">
      <c r="A347" s="137"/>
      <c r="B347" s="57" t="s">
        <v>200</v>
      </c>
      <c r="C347" s="58"/>
      <c r="D347" s="58">
        <f>K262</f>
      </c>
      <c r="F347" s="8"/>
      <c r="G347" s="10"/>
      <c r="H347" s="132"/>
      <c r="I347" s="56"/>
      <c r="J347" s="92"/>
      <c r="K347" s="66"/>
      <c r="L347" s="8"/>
      <c r="V347" s="8"/>
      <c r="W347" s="8"/>
      <c r="X347" s="8"/>
      <c r="Y347" s="8"/>
      <c r="Z347" s="8"/>
    </row>
    <row r="348" spans="1:26" ht="12" customHeight="1">
      <c r="A348" s="137"/>
      <c r="B348" s="57" t="s">
        <v>201</v>
      </c>
      <c r="C348" s="58"/>
      <c r="D348" s="58">
        <f>I265</f>
      </c>
      <c r="F348" s="8"/>
      <c r="G348" s="10"/>
      <c r="H348" s="132"/>
      <c r="I348" s="56"/>
      <c r="J348" s="92"/>
      <c r="K348" s="66"/>
      <c r="L348" s="8"/>
      <c r="V348" s="8"/>
      <c r="W348" s="8"/>
      <c r="X348" s="8"/>
      <c r="Y348" s="8"/>
      <c r="Z348" s="8"/>
    </row>
    <row r="349" spans="1:26" ht="12" customHeight="1">
      <c r="A349" s="137"/>
      <c r="B349" s="57" t="s">
        <v>202</v>
      </c>
      <c r="C349" s="58"/>
      <c r="D349" s="58">
        <f>K265</f>
      </c>
      <c r="F349" s="8"/>
      <c r="G349" s="10"/>
      <c r="H349" s="132"/>
      <c r="I349" s="56"/>
      <c r="J349" s="92"/>
      <c r="K349" s="66"/>
      <c r="L349" s="8"/>
      <c r="V349" s="8"/>
      <c r="W349" s="8"/>
      <c r="X349" s="8"/>
      <c r="Y349" s="8"/>
      <c r="Z349" s="8"/>
    </row>
    <row r="350" spans="1:26" ht="12" customHeight="1">
      <c r="A350" s="137"/>
      <c r="B350" s="57" t="s">
        <v>203</v>
      </c>
      <c r="C350" s="58"/>
      <c r="D350" s="58">
        <f>I268</f>
      </c>
      <c r="F350" s="8"/>
      <c r="G350" s="10"/>
      <c r="H350" s="132"/>
      <c r="I350" s="56"/>
      <c r="J350" s="92"/>
      <c r="K350" s="66"/>
      <c r="L350" s="8"/>
      <c r="V350" s="8"/>
      <c r="W350" s="8"/>
      <c r="X350" s="8"/>
      <c r="Y350" s="8"/>
      <c r="Z350" s="8"/>
    </row>
    <row r="351" spans="1:26" ht="12" customHeight="1">
      <c r="A351" s="137"/>
      <c r="B351" s="57" t="s">
        <v>204</v>
      </c>
      <c r="C351" s="58"/>
      <c r="D351" s="58">
        <f>K268</f>
      </c>
      <c r="F351" s="8"/>
      <c r="G351" s="10"/>
      <c r="H351" s="132"/>
      <c r="I351" s="56"/>
      <c r="J351" s="92"/>
      <c r="K351" s="66"/>
      <c r="L351" s="8"/>
      <c r="V351" s="8"/>
      <c r="W351" s="8"/>
      <c r="X351" s="8"/>
      <c r="Y351" s="8"/>
      <c r="Z351" s="8"/>
    </row>
    <row r="352" spans="1:26" ht="12" customHeight="1">
      <c r="A352" s="137"/>
      <c r="B352" s="57" t="s">
        <v>205</v>
      </c>
      <c r="C352" s="58"/>
      <c r="D352" s="58">
        <f>I271</f>
      </c>
      <c r="F352" s="8"/>
      <c r="G352" s="10"/>
      <c r="H352" s="132"/>
      <c r="I352" s="56"/>
      <c r="J352" s="92"/>
      <c r="K352" s="66"/>
      <c r="L352" s="8"/>
      <c r="V352" s="8"/>
      <c r="W352" s="8"/>
      <c r="X352" s="8"/>
      <c r="Y352" s="8"/>
      <c r="Z352" s="8"/>
    </row>
    <row r="353" spans="1:26" ht="12" customHeight="1">
      <c r="A353" s="137"/>
      <c r="B353" s="57" t="s">
        <v>206</v>
      </c>
      <c r="C353" s="58"/>
      <c r="D353" s="58">
        <f>K271</f>
      </c>
      <c r="F353" s="8"/>
      <c r="G353" s="10"/>
      <c r="H353" s="132"/>
      <c r="I353" s="56"/>
      <c r="J353" s="92"/>
      <c r="K353" s="66"/>
      <c r="L353" s="8"/>
      <c r="V353" s="8"/>
      <c r="W353" s="8"/>
      <c r="X353" s="8"/>
      <c r="Y353" s="8"/>
      <c r="Z353" s="8"/>
    </row>
    <row r="354" spans="1:26" ht="12" customHeight="1">
      <c r="A354" s="139"/>
      <c r="B354" s="59" t="s">
        <v>207</v>
      </c>
      <c r="C354" s="60"/>
      <c r="D354" s="60">
        <f>I274</f>
      </c>
      <c r="E354" s="320"/>
      <c r="F354" s="12"/>
      <c r="G354" s="10"/>
      <c r="H354" s="132"/>
      <c r="I354" s="54"/>
      <c r="J354" s="90"/>
      <c r="K354" s="54"/>
      <c r="L354" s="8"/>
      <c r="V354" s="8"/>
      <c r="W354" s="8"/>
      <c r="X354" s="8"/>
      <c r="Y354" s="8"/>
      <c r="Z354" s="8"/>
    </row>
    <row r="355" spans="1:26" ht="12" customHeight="1">
      <c r="A355" s="139"/>
      <c r="B355" s="57" t="s">
        <v>208</v>
      </c>
      <c r="C355" s="58"/>
      <c r="D355" s="58">
        <f>K274</f>
      </c>
      <c r="F355" s="8"/>
      <c r="G355" s="10"/>
      <c r="H355" s="132"/>
      <c r="I355" s="56"/>
      <c r="J355" s="92"/>
      <c r="K355" s="56"/>
      <c r="L355" s="8"/>
      <c r="V355" s="8"/>
      <c r="W355" s="8"/>
      <c r="X355" s="8"/>
      <c r="Y355" s="8"/>
      <c r="Z355" s="8"/>
    </row>
    <row r="356" spans="1:26" ht="12" customHeight="1">
      <c r="A356" s="137"/>
      <c r="B356" s="57" t="s">
        <v>209</v>
      </c>
      <c r="C356" s="58"/>
      <c r="D356" s="58">
        <f>I277</f>
      </c>
      <c r="F356" s="8"/>
      <c r="G356" s="10"/>
      <c r="H356" s="132"/>
      <c r="I356" s="56"/>
      <c r="J356" s="92"/>
      <c r="K356" s="56"/>
      <c r="L356" s="8"/>
      <c r="V356" s="8"/>
      <c r="W356" s="8"/>
      <c r="X356" s="8"/>
      <c r="Y356" s="8"/>
      <c r="Z356" s="8"/>
    </row>
    <row r="357" spans="1:26" ht="12" customHeight="1">
      <c r="A357" s="137"/>
      <c r="B357" s="57" t="s">
        <v>210</v>
      </c>
      <c r="C357" s="58"/>
      <c r="D357" s="58">
        <f>K277</f>
      </c>
      <c r="F357" s="8"/>
      <c r="G357" s="10"/>
      <c r="H357" s="132"/>
      <c r="I357" s="56"/>
      <c r="J357" s="92"/>
      <c r="K357" s="56"/>
      <c r="L357" s="8"/>
      <c r="V357" s="8"/>
      <c r="W357" s="8"/>
      <c r="X357" s="8"/>
      <c r="Y357" s="8"/>
      <c r="Z357" s="8"/>
    </row>
    <row r="358" spans="1:23" ht="12" customHeight="1">
      <c r="A358" s="137"/>
      <c r="B358" s="57" t="s">
        <v>211</v>
      </c>
      <c r="C358" s="58"/>
      <c r="D358" s="58">
        <f>I280</f>
      </c>
      <c r="F358" s="8"/>
      <c r="G358" s="10"/>
      <c r="H358" s="132"/>
      <c r="I358" s="56"/>
      <c r="J358" s="92"/>
      <c r="K358" s="56"/>
      <c r="L358" s="8"/>
      <c r="V358" s="8"/>
      <c r="W358" s="8"/>
    </row>
    <row r="359" spans="1:26" ht="12" customHeight="1">
      <c r="A359" s="137"/>
      <c r="B359" s="57" t="s">
        <v>212</v>
      </c>
      <c r="C359" s="58"/>
      <c r="D359" s="58">
        <f>K280</f>
      </c>
      <c r="F359" s="8"/>
      <c r="G359" s="10"/>
      <c r="H359" s="132"/>
      <c r="I359" s="56"/>
      <c r="J359" s="92"/>
      <c r="K359" s="56"/>
      <c r="L359" s="8"/>
      <c r="V359" s="8"/>
      <c r="W359" s="8"/>
      <c r="X359" s="8"/>
      <c r="Y359" s="8"/>
      <c r="Z359" s="8"/>
    </row>
    <row r="360" spans="1:26" ht="12" customHeight="1">
      <c r="A360" s="137"/>
      <c r="B360" s="57" t="s">
        <v>213</v>
      </c>
      <c r="C360" s="58"/>
      <c r="D360" s="58">
        <f>I283</f>
      </c>
      <c r="F360" s="8"/>
      <c r="G360" s="10"/>
      <c r="H360" s="132"/>
      <c r="I360" s="56"/>
      <c r="J360" s="92"/>
      <c r="K360" s="56"/>
      <c r="L360" s="8"/>
      <c r="V360" s="8"/>
      <c r="W360" s="8"/>
      <c r="X360" s="8"/>
      <c r="Y360" s="8"/>
      <c r="Z360" s="8"/>
    </row>
    <row r="361" spans="1:26" ht="12" customHeight="1">
      <c r="A361" s="137"/>
      <c r="B361" s="57" t="s">
        <v>214</v>
      </c>
      <c r="C361" s="58"/>
      <c r="D361" s="58">
        <f>K283</f>
      </c>
      <c r="F361" s="8"/>
      <c r="G361" s="10"/>
      <c r="H361" s="132"/>
      <c r="I361" s="56"/>
      <c r="J361" s="92"/>
      <c r="K361" s="56"/>
      <c r="L361" s="8"/>
      <c r="V361" s="8"/>
      <c r="W361" s="8"/>
      <c r="X361" s="8"/>
      <c r="Y361" s="8"/>
      <c r="Z361" s="8"/>
    </row>
    <row r="362" spans="1:23" ht="12" customHeight="1">
      <c r="A362" s="137"/>
      <c r="B362" s="57" t="s">
        <v>215</v>
      </c>
      <c r="C362" s="58"/>
      <c r="D362" s="58">
        <f>I286</f>
      </c>
      <c r="F362" s="8"/>
      <c r="G362" s="10"/>
      <c r="H362" s="132"/>
      <c r="I362" s="56"/>
      <c r="J362" s="92"/>
      <c r="K362" s="56"/>
      <c r="L362" s="8"/>
      <c r="V362" s="8"/>
      <c r="W362" s="8"/>
    </row>
    <row r="363" spans="1:26" ht="12" customHeight="1">
      <c r="A363" s="137"/>
      <c r="B363" s="57" t="s">
        <v>216</v>
      </c>
      <c r="C363" s="58"/>
      <c r="D363" s="58">
        <f>K286</f>
      </c>
      <c r="F363" s="8"/>
      <c r="G363" s="10"/>
      <c r="H363" s="132"/>
      <c r="I363" s="56"/>
      <c r="J363" s="92"/>
      <c r="K363" s="56"/>
      <c r="L363" s="8"/>
      <c r="V363" s="8"/>
      <c r="W363" s="8"/>
      <c r="X363" s="8"/>
      <c r="Y363" s="8"/>
      <c r="Z363" s="8"/>
    </row>
    <row r="364" spans="1:26" ht="12" customHeight="1">
      <c r="A364" s="137"/>
      <c r="B364" s="57" t="s">
        <v>217</v>
      </c>
      <c r="C364" s="58"/>
      <c r="D364" s="58">
        <f>I289</f>
      </c>
      <c r="F364" s="8"/>
      <c r="G364" s="10"/>
      <c r="H364" s="132"/>
      <c r="I364" s="56"/>
      <c r="J364" s="92"/>
      <c r="K364" s="56"/>
      <c r="L364" s="8"/>
      <c r="V364" s="8"/>
      <c r="W364" s="8"/>
      <c r="X364" s="8"/>
      <c r="Y364" s="8"/>
      <c r="Z364" s="8"/>
    </row>
    <row r="365" spans="1:26" ht="12" customHeight="1">
      <c r="A365" s="137"/>
      <c r="B365" s="57" t="s">
        <v>218</v>
      </c>
      <c r="C365" s="58"/>
      <c r="D365" s="58">
        <f>K289</f>
      </c>
      <c r="F365" s="8"/>
      <c r="G365" s="10"/>
      <c r="H365" s="132"/>
      <c r="I365" s="56"/>
      <c r="J365" s="92"/>
      <c r="K365" s="56"/>
      <c r="L365" s="8"/>
      <c r="V365" s="8"/>
      <c r="W365" s="8"/>
      <c r="X365" s="8"/>
      <c r="Y365" s="8"/>
      <c r="Z365" s="8"/>
    </row>
    <row r="366" spans="1:26" ht="12" customHeight="1">
      <c r="A366" s="137"/>
      <c r="B366" s="57" t="s">
        <v>219</v>
      </c>
      <c r="C366" s="58"/>
      <c r="D366" s="58">
        <f>I292</f>
      </c>
      <c r="F366" s="8"/>
      <c r="G366" s="10"/>
      <c r="H366" s="132"/>
      <c r="I366" s="56"/>
      <c r="J366" s="92"/>
      <c r="K366" s="56"/>
      <c r="L366" s="8"/>
      <c r="V366" s="8"/>
      <c r="W366" s="8"/>
      <c r="X366" s="8"/>
      <c r="Y366" s="8"/>
      <c r="Z366" s="8"/>
    </row>
    <row r="367" spans="1:26" ht="12" customHeight="1">
      <c r="A367" s="137"/>
      <c r="B367" s="57" t="s">
        <v>220</v>
      </c>
      <c r="C367" s="58"/>
      <c r="D367" s="58">
        <f>K292</f>
      </c>
      <c r="F367" s="8"/>
      <c r="G367" s="10"/>
      <c r="H367" s="132"/>
      <c r="I367" s="56"/>
      <c r="J367" s="92"/>
      <c r="K367" s="56"/>
      <c r="L367" s="8"/>
      <c r="V367" s="8"/>
      <c r="W367" s="8"/>
      <c r="X367" s="8"/>
      <c r="Y367" s="8"/>
      <c r="Z367" s="8"/>
    </row>
    <row r="368" spans="1:26" ht="12" customHeight="1">
      <c r="A368" s="137"/>
      <c r="B368" s="57" t="s">
        <v>221</v>
      </c>
      <c r="C368" s="58"/>
      <c r="D368" s="58">
        <f>I295</f>
      </c>
      <c r="F368" s="8"/>
      <c r="G368" s="10"/>
      <c r="H368" s="132"/>
      <c r="I368" s="56"/>
      <c r="J368" s="92"/>
      <c r="K368" s="56"/>
      <c r="L368" s="8"/>
      <c r="V368" s="8"/>
      <c r="W368" s="8"/>
      <c r="X368" s="8"/>
      <c r="Y368" s="8"/>
      <c r="Z368" s="8"/>
    </row>
    <row r="369" spans="1:26" ht="12" customHeight="1">
      <c r="A369" s="137"/>
      <c r="B369" s="57" t="s">
        <v>222</v>
      </c>
      <c r="C369" s="58"/>
      <c r="D369" s="58">
        <f>K295</f>
      </c>
      <c r="F369" s="8"/>
      <c r="G369" s="10"/>
      <c r="H369" s="132"/>
      <c r="I369" s="56"/>
      <c r="J369" s="92"/>
      <c r="K369" s="56"/>
      <c r="L369" s="8"/>
      <c r="V369" s="8"/>
      <c r="W369" s="8"/>
      <c r="X369" s="8"/>
      <c r="Y369" s="8"/>
      <c r="Z369" s="8"/>
    </row>
    <row r="370" spans="1:23" ht="12" customHeight="1">
      <c r="A370" s="137"/>
      <c r="B370" s="57" t="s">
        <v>223</v>
      </c>
      <c r="C370" s="58"/>
      <c r="D370" s="58">
        <f>I298</f>
      </c>
      <c r="F370" s="8"/>
      <c r="G370" s="10"/>
      <c r="H370" s="132"/>
      <c r="I370" s="56"/>
      <c r="J370" s="92"/>
      <c r="K370" s="56"/>
      <c r="L370" s="8"/>
      <c r="V370" s="8"/>
      <c r="W370" s="8"/>
    </row>
    <row r="371" spans="1:26" ht="12" customHeight="1">
      <c r="A371" s="137"/>
      <c r="B371" s="57" t="s">
        <v>224</v>
      </c>
      <c r="C371" s="58"/>
      <c r="D371" s="58">
        <f>K298</f>
      </c>
      <c r="F371" s="8"/>
      <c r="G371" s="10"/>
      <c r="H371" s="132"/>
      <c r="I371" s="56"/>
      <c r="J371" s="92"/>
      <c r="K371" s="56"/>
      <c r="L371" s="8"/>
      <c r="V371" s="8"/>
      <c r="W371" s="8"/>
      <c r="X371" s="8"/>
      <c r="Y371" s="8"/>
      <c r="Z371" s="8"/>
    </row>
    <row r="372" spans="1:26" ht="12" customHeight="1">
      <c r="A372" s="137"/>
      <c r="B372" s="57" t="s">
        <v>225</v>
      </c>
      <c r="C372" s="58"/>
      <c r="D372" s="58">
        <f>I301</f>
      </c>
      <c r="F372" s="8"/>
      <c r="G372" s="10"/>
      <c r="H372" s="132"/>
      <c r="I372" s="56"/>
      <c r="J372" s="92"/>
      <c r="K372" s="56"/>
      <c r="L372" s="8"/>
      <c r="V372" s="8"/>
      <c r="W372" s="8"/>
      <c r="X372" s="8"/>
      <c r="Y372" s="8"/>
      <c r="Z372" s="8"/>
    </row>
    <row r="373" spans="1:26" ht="12" customHeight="1">
      <c r="A373" s="137"/>
      <c r="B373" s="57" t="s">
        <v>226</v>
      </c>
      <c r="C373" s="58"/>
      <c r="D373" s="58">
        <f>K301</f>
      </c>
      <c r="F373" s="8"/>
      <c r="G373" s="10"/>
      <c r="H373" s="132"/>
      <c r="I373" s="56"/>
      <c r="J373" s="92"/>
      <c r="K373" s="56"/>
      <c r="L373" s="8"/>
      <c r="V373" s="8"/>
      <c r="W373" s="8"/>
      <c r="X373" s="8"/>
      <c r="Y373" s="8"/>
      <c r="Z373" s="8"/>
    </row>
    <row r="374" spans="1:23" ht="12" customHeight="1">
      <c r="A374" s="137"/>
      <c r="B374" s="57" t="s">
        <v>227</v>
      </c>
      <c r="C374" s="58"/>
      <c r="D374" s="58">
        <f>I304</f>
      </c>
      <c r="F374" s="8"/>
      <c r="G374" s="10"/>
      <c r="H374" s="132"/>
      <c r="I374" s="56"/>
      <c r="J374" s="92"/>
      <c r="K374" s="56"/>
      <c r="L374" s="8"/>
      <c r="V374" s="8"/>
      <c r="W374" s="8"/>
    </row>
    <row r="375" spans="1:23" ht="12" customHeight="1">
      <c r="A375" s="137"/>
      <c r="B375" s="57" t="s">
        <v>228</v>
      </c>
      <c r="C375" s="58"/>
      <c r="D375" s="58">
        <f>K304</f>
      </c>
      <c r="F375" s="8"/>
      <c r="G375" s="10"/>
      <c r="H375" s="132"/>
      <c r="I375" s="56"/>
      <c r="J375" s="92"/>
      <c r="K375" s="56"/>
      <c r="L375" s="8"/>
      <c r="V375" s="8"/>
      <c r="W375" s="8"/>
    </row>
    <row r="376" spans="1:23" ht="12" customHeight="1">
      <c r="A376" s="137"/>
      <c r="B376" s="57" t="s">
        <v>229</v>
      </c>
      <c r="C376" s="58"/>
      <c r="D376" s="58">
        <f>I307</f>
      </c>
      <c r="F376" s="8"/>
      <c r="G376" s="10"/>
      <c r="H376" s="132"/>
      <c r="I376" s="56"/>
      <c r="J376" s="92"/>
      <c r="K376" s="56"/>
      <c r="L376" s="8"/>
      <c r="V376" s="8"/>
      <c r="W376" s="8"/>
    </row>
    <row r="377" spans="1:23" ht="12" customHeight="1">
      <c r="A377" s="137"/>
      <c r="B377" s="57" t="s">
        <v>230</v>
      </c>
      <c r="C377" s="58"/>
      <c r="D377" s="58">
        <f>K307</f>
      </c>
      <c r="F377" s="8"/>
      <c r="G377" s="10"/>
      <c r="H377" s="132"/>
      <c r="I377" s="56"/>
      <c r="J377" s="92"/>
      <c r="K377" s="56"/>
      <c r="L377" s="8"/>
      <c r="V377" s="8"/>
      <c r="W377" s="8"/>
    </row>
    <row r="378" spans="1:23" ht="12" customHeight="1">
      <c r="A378" s="137"/>
      <c r="B378" s="57" t="s">
        <v>231</v>
      </c>
      <c r="C378" s="58"/>
      <c r="D378" s="58">
        <f>I310</f>
      </c>
      <c r="F378" s="8"/>
      <c r="G378" s="10"/>
      <c r="H378" s="132"/>
      <c r="I378" s="56"/>
      <c r="J378" s="92"/>
      <c r="K378" s="56"/>
      <c r="L378" s="8"/>
      <c r="V378" s="8"/>
      <c r="W378" s="8"/>
    </row>
    <row r="379" spans="1:23" ht="12" customHeight="1">
      <c r="A379" s="137"/>
      <c r="B379" s="57" t="s">
        <v>232</v>
      </c>
      <c r="C379" s="58"/>
      <c r="D379" s="58">
        <f>K310</f>
      </c>
      <c r="F379" s="8"/>
      <c r="G379" s="10"/>
      <c r="H379" s="132"/>
      <c r="I379" s="56"/>
      <c r="J379" s="92"/>
      <c r="K379" s="56"/>
      <c r="L379" s="8"/>
      <c r="V379" s="8"/>
      <c r="W379" s="8"/>
    </row>
    <row r="380" spans="1:23" ht="12" customHeight="1">
      <c r="A380" s="137"/>
      <c r="B380" s="57" t="s">
        <v>233</v>
      </c>
      <c r="C380" s="58"/>
      <c r="D380" s="58">
        <f>I313</f>
      </c>
      <c r="F380" s="8"/>
      <c r="G380" s="10"/>
      <c r="H380" s="132"/>
      <c r="I380" s="56"/>
      <c r="J380" s="92"/>
      <c r="K380" s="56"/>
      <c r="L380" s="8"/>
      <c r="V380" s="8"/>
      <c r="W380" s="8"/>
    </row>
    <row r="381" spans="1:23" ht="12" customHeight="1">
      <c r="A381" s="137"/>
      <c r="B381" s="57" t="s">
        <v>234</v>
      </c>
      <c r="C381" s="58"/>
      <c r="D381" s="58">
        <f>K313</f>
      </c>
      <c r="F381" s="8"/>
      <c r="G381" s="10"/>
      <c r="H381" s="132"/>
      <c r="I381" s="56"/>
      <c r="J381" s="92"/>
      <c r="K381" s="56"/>
      <c r="L381" s="8"/>
      <c r="V381" s="8"/>
      <c r="W381" s="8"/>
    </row>
    <row r="382" spans="1:26" ht="12" customHeight="1">
      <c r="A382" s="137"/>
      <c r="B382" s="57" t="s">
        <v>235</v>
      </c>
      <c r="C382" s="58"/>
      <c r="D382" s="58">
        <f>I316</f>
      </c>
      <c r="F382" s="8"/>
      <c r="G382" s="10"/>
      <c r="H382" s="132"/>
      <c r="I382" s="56"/>
      <c r="J382" s="92"/>
      <c r="K382" s="56"/>
      <c r="L382" s="8"/>
      <c r="V382" s="8"/>
      <c r="W382" s="8"/>
      <c r="X382" s="8"/>
      <c r="Y382" s="8"/>
      <c r="Z382" s="8"/>
    </row>
    <row r="383" spans="1:23" ht="12" customHeight="1">
      <c r="A383" s="137"/>
      <c r="B383" s="57" t="s">
        <v>236</v>
      </c>
      <c r="C383" s="58"/>
      <c r="D383" s="58">
        <f>K316</f>
      </c>
      <c r="F383" s="8"/>
      <c r="G383" s="10"/>
      <c r="H383" s="132"/>
      <c r="I383" s="56"/>
      <c r="J383" s="92"/>
      <c r="K383" s="56"/>
      <c r="L383" s="8"/>
      <c r="V383" s="8"/>
      <c r="W383" s="8"/>
    </row>
    <row r="384" spans="1:23" ht="12" customHeight="1">
      <c r="A384" s="137"/>
      <c r="B384" s="57" t="s">
        <v>237</v>
      </c>
      <c r="C384" s="58"/>
      <c r="D384" s="58">
        <f>I319</f>
      </c>
      <c r="F384" s="8"/>
      <c r="G384" s="10"/>
      <c r="H384" s="132"/>
      <c r="I384" s="56"/>
      <c r="J384" s="92"/>
      <c r="K384" s="56"/>
      <c r="L384" s="8"/>
      <c r="V384" s="8"/>
      <c r="W384" s="8"/>
    </row>
    <row r="385" spans="1:23" ht="12" customHeight="1">
      <c r="A385" s="137"/>
      <c r="B385" s="57" t="s">
        <v>238</v>
      </c>
      <c r="C385" s="58"/>
      <c r="D385" s="58">
        <f>K319</f>
      </c>
      <c r="F385" s="8"/>
      <c r="G385" s="10"/>
      <c r="H385" s="132"/>
      <c r="I385" s="56"/>
      <c r="J385" s="92"/>
      <c r="K385" s="56"/>
      <c r="L385" s="8"/>
      <c r="V385" s="8"/>
      <c r="W385" s="8"/>
    </row>
    <row r="386" spans="1:23" ht="12" customHeight="1">
      <c r="A386" s="137"/>
      <c r="B386" s="56"/>
      <c r="C386" s="56"/>
      <c r="D386" s="56"/>
      <c r="F386" s="8"/>
      <c r="G386" s="10"/>
      <c r="H386" s="132"/>
      <c r="I386" s="56"/>
      <c r="J386" s="92"/>
      <c r="K386" s="56"/>
      <c r="L386" s="8"/>
      <c r="V386" s="8"/>
      <c r="W386" s="8"/>
    </row>
    <row r="387" spans="1:23" ht="12" customHeight="1">
      <c r="A387" s="137"/>
      <c r="B387" s="56"/>
      <c r="C387" s="56"/>
      <c r="D387" s="56"/>
      <c r="F387" s="8"/>
      <c r="G387" s="10"/>
      <c r="H387" s="132"/>
      <c r="I387" s="56"/>
      <c r="J387" s="92"/>
      <c r="K387" s="56"/>
      <c r="L387" s="8"/>
      <c r="V387" s="8"/>
      <c r="W387" s="8"/>
    </row>
    <row r="388" spans="1:23" ht="12" customHeight="1">
      <c r="A388" s="137"/>
      <c r="B388" s="56"/>
      <c r="C388" s="56"/>
      <c r="D388" s="56"/>
      <c r="F388" s="8"/>
      <c r="G388" s="10"/>
      <c r="H388" s="132"/>
      <c r="I388" s="56"/>
      <c r="J388" s="92"/>
      <c r="K388" s="56"/>
      <c r="L388" s="8"/>
      <c r="V388" s="8"/>
      <c r="W388" s="8"/>
    </row>
    <row r="389" spans="1:23" ht="12" customHeight="1">
      <c r="A389" s="137"/>
      <c r="B389" s="56"/>
      <c r="C389" s="56"/>
      <c r="D389" s="56"/>
      <c r="F389" s="8"/>
      <c r="G389" s="10"/>
      <c r="H389" s="132"/>
      <c r="I389" s="56"/>
      <c r="J389" s="92"/>
      <c r="K389" s="56"/>
      <c r="L389" s="8"/>
      <c r="V389" s="8"/>
      <c r="W389" s="8"/>
    </row>
    <row r="390" spans="1:23" ht="12" customHeight="1">
      <c r="A390" s="137"/>
      <c r="B390" s="56"/>
      <c r="C390" s="56"/>
      <c r="D390" s="56"/>
      <c r="F390" s="8"/>
      <c r="G390" s="10"/>
      <c r="H390" s="132"/>
      <c r="I390" s="56"/>
      <c r="J390" s="92"/>
      <c r="K390" s="56"/>
      <c r="L390" s="8"/>
      <c r="V390" s="8"/>
      <c r="W390" s="8"/>
    </row>
    <row r="391" spans="1:23" ht="12" customHeight="1">
      <c r="A391" s="137"/>
      <c r="B391" s="56"/>
      <c r="C391" s="56"/>
      <c r="D391" s="56"/>
      <c r="F391" s="8"/>
      <c r="G391" s="10"/>
      <c r="H391" s="132"/>
      <c r="I391" s="56"/>
      <c r="J391" s="92"/>
      <c r="K391" s="56"/>
      <c r="L391" s="8"/>
      <c r="V391" s="8"/>
      <c r="W391" s="8"/>
    </row>
    <row r="392" spans="1:23" ht="12" customHeight="1">
      <c r="A392" s="137"/>
      <c r="B392" s="56"/>
      <c r="C392" s="56"/>
      <c r="D392" s="56"/>
      <c r="F392" s="8"/>
      <c r="G392" s="10"/>
      <c r="H392" s="132"/>
      <c r="I392" s="56"/>
      <c r="J392" s="92"/>
      <c r="K392" s="56"/>
      <c r="L392" s="8"/>
      <c r="V392" s="8"/>
      <c r="W392" s="8"/>
    </row>
    <row r="393" spans="1:23" ht="12" customHeight="1">
      <c r="A393" s="137"/>
      <c r="B393" s="56"/>
      <c r="C393" s="56"/>
      <c r="D393" s="56"/>
      <c r="F393" s="8"/>
      <c r="G393" s="10"/>
      <c r="H393" s="132"/>
      <c r="I393" s="56"/>
      <c r="J393" s="92"/>
      <c r="K393" s="56"/>
      <c r="L393" s="8"/>
      <c r="V393" s="8"/>
      <c r="W393" s="8"/>
    </row>
    <row r="394" spans="1:23" ht="12" customHeight="1">
      <c r="A394" s="137"/>
      <c r="B394" s="56"/>
      <c r="C394" s="56"/>
      <c r="D394" s="56"/>
      <c r="F394" s="8"/>
      <c r="G394" s="10"/>
      <c r="H394" s="132"/>
      <c r="I394" s="56"/>
      <c r="J394" s="92"/>
      <c r="K394" s="56"/>
      <c r="L394" s="8"/>
      <c r="V394" s="8"/>
      <c r="W394" s="8"/>
    </row>
    <row r="395" spans="1:23" ht="12" customHeight="1">
      <c r="A395" s="137"/>
      <c r="B395" s="56"/>
      <c r="C395" s="56"/>
      <c r="D395" s="56"/>
      <c r="F395" s="8"/>
      <c r="G395" s="10"/>
      <c r="H395" s="132" t="s">
        <v>240</v>
      </c>
      <c r="I395" s="56"/>
      <c r="J395" s="92"/>
      <c r="K395" s="56"/>
      <c r="L395" s="8"/>
      <c r="V395" s="8"/>
      <c r="W395" s="8"/>
    </row>
    <row r="396" spans="1:23" ht="12" customHeight="1">
      <c r="A396" s="137"/>
      <c r="B396" s="56"/>
      <c r="C396" s="56"/>
      <c r="D396" s="56"/>
      <c r="F396" s="8"/>
      <c r="G396" s="10"/>
      <c r="H396" s="132" t="s">
        <v>240</v>
      </c>
      <c r="I396" s="56"/>
      <c r="J396" s="92"/>
      <c r="K396" s="56"/>
      <c r="L396" s="8"/>
      <c r="V396" s="8"/>
      <c r="W396" s="8"/>
    </row>
    <row r="397" spans="1:23" ht="12" customHeight="1">
      <c r="A397" s="137"/>
      <c r="B397" s="56"/>
      <c r="C397" s="56"/>
      <c r="D397" s="56"/>
      <c r="F397" s="8"/>
      <c r="G397" s="10"/>
      <c r="H397" s="132" t="s">
        <v>240</v>
      </c>
      <c r="I397" s="56"/>
      <c r="J397" s="92"/>
      <c r="K397" s="56"/>
      <c r="L397" s="8"/>
      <c r="V397" s="8"/>
      <c r="W397" s="8"/>
    </row>
    <row r="398" spans="1:23" ht="12" customHeight="1">
      <c r="A398" s="137"/>
      <c r="B398" s="56"/>
      <c r="C398" s="56"/>
      <c r="D398" s="56"/>
      <c r="F398" s="8"/>
      <c r="G398" s="10"/>
      <c r="H398" s="132" t="s">
        <v>240</v>
      </c>
      <c r="I398" s="56"/>
      <c r="J398" s="92"/>
      <c r="K398" s="56"/>
      <c r="L398" s="8"/>
      <c r="V398" s="8"/>
      <c r="W398" s="8"/>
    </row>
    <row r="399" spans="1:23" ht="12" customHeight="1">
      <c r="A399" s="137"/>
      <c r="B399" s="56"/>
      <c r="C399" s="56"/>
      <c r="D399" s="56"/>
      <c r="F399" s="8"/>
      <c r="G399" s="10"/>
      <c r="H399" s="132" t="s">
        <v>240</v>
      </c>
      <c r="I399" s="56"/>
      <c r="J399" s="92"/>
      <c r="K399" s="56"/>
      <c r="L399" s="8"/>
      <c r="V399" s="8"/>
      <c r="W399" s="8"/>
    </row>
    <row r="400" spans="1:23" ht="12" customHeight="1">
      <c r="A400" s="137"/>
      <c r="B400" s="56"/>
      <c r="C400" s="56"/>
      <c r="D400" s="56"/>
      <c r="F400" s="8"/>
      <c r="G400" s="10"/>
      <c r="H400" s="132" t="s">
        <v>240</v>
      </c>
      <c r="I400" s="56"/>
      <c r="J400" s="92"/>
      <c r="K400" s="56"/>
      <c r="L400" s="8"/>
      <c r="V400" s="8"/>
      <c r="W400" s="8"/>
    </row>
    <row r="401" spans="1:23" ht="12" customHeight="1">
      <c r="A401" s="137"/>
      <c r="B401" s="56"/>
      <c r="C401" s="56"/>
      <c r="D401" s="56"/>
      <c r="F401" s="8"/>
      <c r="G401" s="10"/>
      <c r="H401" s="132" t="s">
        <v>240</v>
      </c>
      <c r="I401" s="56"/>
      <c r="J401" s="92"/>
      <c r="K401" s="56"/>
      <c r="L401" s="8"/>
      <c r="V401" s="8"/>
      <c r="W401" s="8"/>
    </row>
    <row r="402" spans="1:23" ht="12" customHeight="1">
      <c r="A402" s="137"/>
      <c r="B402" s="56"/>
      <c r="C402" s="56"/>
      <c r="D402" s="56"/>
      <c r="F402" s="8"/>
      <c r="G402" s="10"/>
      <c r="H402" s="132" t="s">
        <v>240</v>
      </c>
      <c r="I402" s="56"/>
      <c r="J402" s="92"/>
      <c r="K402" s="56"/>
      <c r="L402" s="8"/>
      <c r="V402" s="8"/>
      <c r="W402" s="8"/>
    </row>
    <row r="403" spans="1:23" ht="12" customHeight="1">
      <c r="A403" s="137"/>
      <c r="B403" s="56"/>
      <c r="C403" s="56"/>
      <c r="D403" s="56"/>
      <c r="F403" s="8"/>
      <c r="G403" s="10"/>
      <c r="H403" s="132" t="s">
        <v>240</v>
      </c>
      <c r="I403" s="56"/>
      <c r="J403" s="92"/>
      <c r="K403" s="56"/>
      <c r="L403" s="8"/>
      <c r="V403" s="8"/>
      <c r="W403" s="8"/>
    </row>
    <row r="404" spans="1:23" ht="12" customHeight="1">
      <c r="A404" s="137"/>
      <c r="B404" s="56"/>
      <c r="C404" s="56"/>
      <c r="D404" s="56"/>
      <c r="F404" s="8"/>
      <c r="G404" s="10"/>
      <c r="H404" s="132" t="s">
        <v>240</v>
      </c>
      <c r="I404" s="56"/>
      <c r="J404" s="92"/>
      <c r="K404" s="56"/>
      <c r="L404" s="8"/>
      <c r="V404" s="8"/>
      <c r="W404" s="8"/>
    </row>
    <row r="405" spans="1:23" ht="12" customHeight="1">
      <c r="A405" s="137"/>
      <c r="B405" s="56"/>
      <c r="C405" s="56"/>
      <c r="D405" s="56"/>
      <c r="F405" s="8"/>
      <c r="G405" s="10"/>
      <c r="H405" s="132" t="s">
        <v>240</v>
      </c>
      <c r="I405" s="56"/>
      <c r="J405" s="92"/>
      <c r="K405" s="56"/>
      <c r="L405" s="8"/>
      <c r="V405" s="8"/>
      <c r="W405" s="8"/>
    </row>
    <row r="406" spans="1:23" ht="12" customHeight="1">
      <c r="A406" s="137"/>
      <c r="B406" s="56"/>
      <c r="C406" s="56"/>
      <c r="D406" s="56"/>
      <c r="F406" s="8"/>
      <c r="G406" s="10"/>
      <c r="H406" s="132" t="s">
        <v>240</v>
      </c>
      <c r="I406" s="56"/>
      <c r="J406" s="92"/>
      <c r="K406" s="56"/>
      <c r="L406" s="8"/>
      <c r="V406" s="8"/>
      <c r="W406" s="8"/>
    </row>
    <row r="407" spans="1:23" ht="12" customHeight="1">
      <c r="A407" s="137"/>
      <c r="B407" s="56"/>
      <c r="C407" s="56"/>
      <c r="D407" s="56"/>
      <c r="F407" s="8"/>
      <c r="G407" s="10"/>
      <c r="H407" s="132" t="s">
        <v>240</v>
      </c>
      <c r="I407" s="56"/>
      <c r="J407" s="92"/>
      <c r="K407" s="56"/>
      <c r="L407" s="8"/>
      <c r="V407" s="8"/>
      <c r="W407" s="8"/>
    </row>
    <row r="408" spans="1:23" ht="12" customHeight="1">
      <c r="A408" s="137"/>
      <c r="B408" s="56"/>
      <c r="C408" s="56"/>
      <c r="D408" s="56"/>
      <c r="F408" s="8"/>
      <c r="G408" s="10"/>
      <c r="H408" s="132" t="s">
        <v>240</v>
      </c>
      <c r="I408" s="56"/>
      <c r="J408" s="92"/>
      <c r="K408" s="56"/>
      <c r="L408" s="8"/>
      <c r="V408" s="8"/>
      <c r="W408" s="8"/>
    </row>
    <row r="409" spans="1:23" ht="12" customHeight="1">
      <c r="A409" s="137"/>
      <c r="B409" s="56"/>
      <c r="C409" s="56"/>
      <c r="D409" s="56"/>
      <c r="F409" s="8"/>
      <c r="G409" s="10"/>
      <c r="H409" s="132" t="s">
        <v>240</v>
      </c>
      <c r="I409" s="56"/>
      <c r="J409" s="92"/>
      <c r="K409" s="56"/>
      <c r="L409" s="8"/>
      <c r="V409" s="8"/>
      <c r="W409" s="8"/>
    </row>
    <row r="410" spans="1:23" ht="12" customHeight="1">
      <c r="A410" s="137"/>
      <c r="B410" s="56"/>
      <c r="C410" s="56"/>
      <c r="D410" s="56"/>
      <c r="F410" s="8"/>
      <c r="G410" s="10"/>
      <c r="H410" s="132" t="s">
        <v>240</v>
      </c>
      <c r="I410" s="56"/>
      <c r="J410" s="92"/>
      <c r="K410" s="56"/>
      <c r="L410" s="8"/>
      <c r="V410" s="8"/>
      <c r="W410" s="8"/>
    </row>
    <row r="411" spans="1:23" ht="12" customHeight="1">
      <c r="A411" s="137"/>
      <c r="B411" s="56"/>
      <c r="C411" s="56"/>
      <c r="D411" s="56"/>
      <c r="F411" s="8"/>
      <c r="G411" s="10"/>
      <c r="H411" s="132" t="s">
        <v>240</v>
      </c>
      <c r="I411" s="56"/>
      <c r="J411" s="92"/>
      <c r="K411" s="56"/>
      <c r="L411" s="8"/>
      <c r="V411" s="8"/>
      <c r="W411" s="8"/>
    </row>
    <row r="412" spans="1:23" ht="12" customHeight="1">
      <c r="A412" s="137"/>
      <c r="B412" s="56"/>
      <c r="C412" s="56"/>
      <c r="D412" s="56"/>
      <c r="F412" s="8"/>
      <c r="G412" s="10"/>
      <c r="H412" s="132" t="s">
        <v>240</v>
      </c>
      <c r="I412" s="56"/>
      <c r="J412" s="92"/>
      <c r="K412" s="56"/>
      <c r="L412" s="8"/>
      <c r="V412" s="8"/>
      <c r="W412" s="8"/>
    </row>
    <row r="413" spans="1:23" ht="12" customHeight="1">
      <c r="A413" s="137"/>
      <c r="B413" s="56"/>
      <c r="C413" s="56"/>
      <c r="D413" s="56"/>
      <c r="F413" s="8"/>
      <c r="G413" s="10"/>
      <c r="H413" s="132" t="s">
        <v>240</v>
      </c>
      <c r="I413" s="56"/>
      <c r="J413" s="92"/>
      <c r="K413" s="56"/>
      <c r="L413" s="8"/>
      <c r="V413" s="8"/>
      <c r="W413" s="8"/>
    </row>
    <row r="414" spans="1:23" ht="12" customHeight="1">
      <c r="A414" s="137"/>
      <c r="B414" s="56"/>
      <c r="C414" s="56"/>
      <c r="D414" s="56"/>
      <c r="F414" s="8"/>
      <c r="G414" s="10"/>
      <c r="H414" s="132" t="s">
        <v>240</v>
      </c>
      <c r="I414" s="56"/>
      <c r="J414" s="92"/>
      <c r="K414" s="56"/>
      <c r="L414" s="8"/>
      <c r="V414" s="8"/>
      <c r="W414" s="8"/>
    </row>
    <row r="415" spans="1:11" ht="12" customHeight="1">
      <c r="A415" s="137"/>
      <c r="B415" s="56"/>
      <c r="C415" s="56"/>
      <c r="D415" s="56"/>
      <c r="F415" s="8"/>
      <c r="G415" s="10"/>
      <c r="H415" s="132" t="s">
        <v>240</v>
      </c>
      <c r="I415" s="56"/>
      <c r="J415" s="92"/>
      <c r="K415" s="56"/>
    </row>
    <row r="416" spans="1:11" ht="12" customHeight="1">
      <c r="A416" s="137"/>
      <c r="B416" s="56"/>
      <c r="C416" s="56"/>
      <c r="D416" s="56"/>
      <c r="F416" s="8"/>
      <c r="G416" s="10"/>
      <c r="H416" s="132" t="s">
        <v>240</v>
      </c>
      <c r="I416" s="56"/>
      <c r="J416" s="92"/>
      <c r="K416" s="56"/>
    </row>
    <row r="417" spans="1:11" ht="12" customHeight="1">
      <c r="A417" s="137"/>
      <c r="B417" s="56"/>
      <c r="C417" s="56"/>
      <c r="D417" s="56"/>
      <c r="F417" s="8"/>
      <c r="G417" s="10"/>
      <c r="H417" s="132"/>
      <c r="I417" s="56"/>
      <c r="J417" s="92"/>
      <c r="K417" s="56"/>
    </row>
    <row r="418" spans="1:11" ht="12" customHeight="1">
      <c r="A418" s="137"/>
      <c r="B418" s="56"/>
      <c r="C418" s="56"/>
      <c r="D418" s="56"/>
      <c r="F418" s="8"/>
      <c r="G418" s="10"/>
      <c r="H418" s="132"/>
      <c r="I418" s="56"/>
      <c r="J418" s="92"/>
      <c r="K418" s="56"/>
    </row>
    <row r="419" spans="1:11" ht="12" customHeight="1">
      <c r="A419" s="137"/>
      <c r="B419" s="56"/>
      <c r="C419" s="56"/>
      <c r="D419" s="56"/>
      <c r="F419" s="8"/>
      <c r="G419" s="10"/>
      <c r="H419" s="132"/>
      <c r="I419" s="56"/>
      <c r="J419" s="92"/>
      <c r="K419" s="56"/>
    </row>
    <row r="420" spans="1:11" ht="12" customHeight="1">
      <c r="A420" s="137"/>
      <c r="B420" s="56"/>
      <c r="C420" s="56"/>
      <c r="D420" s="56"/>
      <c r="F420" s="8"/>
      <c r="G420" s="10"/>
      <c r="H420" s="132"/>
      <c r="I420" s="56"/>
      <c r="J420" s="92"/>
      <c r="K420" s="56"/>
    </row>
    <row r="421" spans="1:11" ht="12" customHeight="1">
      <c r="A421" s="137"/>
      <c r="B421" s="56"/>
      <c r="C421" s="56"/>
      <c r="D421" s="56"/>
      <c r="F421" s="8"/>
      <c r="G421" s="10"/>
      <c r="H421" s="132"/>
      <c r="I421" s="56"/>
      <c r="J421" s="92"/>
      <c r="K421" s="56"/>
    </row>
    <row r="422" spans="1:11" ht="12" customHeight="1">
      <c r="A422" s="137"/>
      <c r="B422" s="56"/>
      <c r="C422" s="56"/>
      <c r="D422" s="56"/>
      <c r="F422" s="8"/>
      <c r="G422" s="10"/>
      <c r="H422" s="132"/>
      <c r="I422" s="56"/>
      <c r="J422" s="92"/>
      <c r="K422" s="56"/>
    </row>
    <row r="423" spans="2:11" ht="12" customHeight="1">
      <c r="B423" s="56"/>
      <c r="C423" s="56"/>
      <c r="D423" s="56"/>
      <c r="F423" s="8"/>
      <c r="G423" s="10"/>
      <c r="H423" s="130"/>
      <c r="I423" s="56"/>
      <c r="J423" s="92"/>
      <c r="K423" s="56"/>
    </row>
  </sheetData>
  <sheetProtection password="CAE1" sheet="1" objects="1" scenarios="1"/>
  <printOptions horizontalCentered="1"/>
  <pageMargins left="0.2362204724409449" right="0.2755905511811024" top="0.5118110236220472" bottom="0.31496062992125984" header="0.31496062992125984" footer="0.31496062992125984"/>
  <pageSetup fitToHeight="5" horizontalDpi="300" verticalDpi="300" orientation="portrait" paperSize="9" scale="62" r:id="rId3"/>
  <headerFooter alignWithMargins="0">
    <oddHeader>&amp;C&amp;"Arial,Gras"&amp;10RESULTATS par MATCH&amp;R&amp;"Arial,Gras"&amp;10FEMMES</oddHeader>
  </headerFooter>
  <rowBreaks count="3" manualBreakCount="3">
    <brk id="71" max="65535" man="1"/>
    <brk id="159" max="65535" man="1"/>
    <brk id="224" max="6553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BG547"/>
  <sheetViews>
    <sheetView zoomScale="75" zoomScaleNormal="75" zoomScalePageLayoutView="0" workbookViewId="0" topLeftCell="A1">
      <selection activeCell="D7" sqref="D7:E7"/>
    </sheetView>
  </sheetViews>
  <sheetFormatPr defaultColWidth="10.66015625" defaultRowHeight="10.5"/>
  <cols>
    <col min="1" max="1" width="4.16015625" style="32" customWidth="1"/>
    <col min="2" max="2" width="4.66015625" style="1" customWidth="1"/>
    <col min="3" max="3" width="22.83203125" style="1" customWidth="1"/>
    <col min="4" max="4" width="26.83203125" style="1" customWidth="1"/>
    <col min="5" max="5" width="22" style="1" customWidth="1"/>
    <col min="6" max="7" width="8.83203125" style="1" customWidth="1"/>
    <col min="8" max="14" width="8.83203125" style="67" customWidth="1"/>
    <col min="15" max="15" width="9.33203125" style="67" customWidth="1"/>
    <col min="16" max="16" width="14" style="67" customWidth="1"/>
    <col min="17" max="17" width="17" style="292" customWidth="1"/>
    <col min="18" max="18" width="10.83203125" style="292" customWidth="1"/>
    <col min="19" max="19" width="10.83203125" style="1" customWidth="1"/>
    <col min="20" max="22" width="5.83203125" style="1" customWidth="1"/>
    <col min="23" max="23" width="33.66015625" style="1" customWidth="1"/>
    <col min="24" max="16384" width="10.66015625" style="1" customWidth="1"/>
  </cols>
  <sheetData>
    <row r="1" spans="10:16" ht="12.75">
      <c r="J1" s="1"/>
      <c r="K1" s="1"/>
      <c r="L1" s="1"/>
      <c r="M1" s="1"/>
      <c r="N1" s="1"/>
      <c r="O1" s="1"/>
      <c r="P1" s="1"/>
    </row>
    <row r="2" spans="1:18" s="2" customFormat="1" ht="24.75">
      <c r="A2" s="68"/>
      <c r="B2" s="69" t="s">
        <v>241</v>
      </c>
      <c r="C2" s="69"/>
      <c r="D2" s="69"/>
      <c r="E2" s="69"/>
      <c r="F2" s="69"/>
      <c r="G2" s="69"/>
      <c r="H2" s="69"/>
      <c r="I2" s="69"/>
      <c r="Q2" s="293"/>
      <c r="R2" s="293"/>
    </row>
    <row r="3" spans="10:16" ht="9" customHeight="1">
      <c r="J3" s="1"/>
      <c r="K3" s="1"/>
      <c r="L3" s="1"/>
      <c r="M3" s="1"/>
      <c r="N3" s="1"/>
      <c r="O3" s="1"/>
      <c r="P3" s="1"/>
    </row>
    <row r="4" spans="1:18" s="96" customFormat="1" ht="15.75" customHeight="1">
      <c r="A4" s="35"/>
      <c r="C4" s="95" t="s">
        <v>242</v>
      </c>
      <c r="D4" s="341" t="s">
        <v>450</v>
      </c>
      <c r="E4" s="342"/>
      <c r="F4" s="94" t="s">
        <v>243</v>
      </c>
      <c r="G4" s="343" t="s">
        <v>451</v>
      </c>
      <c r="H4" s="344"/>
      <c r="I4" s="345"/>
      <c r="J4" s="95"/>
      <c r="K4" s="318" t="s">
        <v>244</v>
      </c>
      <c r="L4" s="318"/>
      <c r="Q4" s="294"/>
      <c r="R4" s="294"/>
    </row>
    <row r="5" spans="1:18" s="96" customFormat="1" ht="1.5" customHeight="1">
      <c r="A5" s="35"/>
      <c r="E5" s="31"/>
      <c r="F5" s="31"/>
      <c r="G5" s="31"/>
      <c r="H5" s="97"/>
      <c r="I5" s="97"/>
      <c r="Q5" s="294"/>
      <c r="R5" s="294"/>
    </row>
    <row r="6" spans="1:18" s="96" customFormat="1" ht="17.25" customHeight="1">
      <c r="A6" s="35"/>
      <c r="B6" s="93" t="s">
        <v>345</v>
      </c>
      <c r="C6" s="30"/>
      <c r="D6" s="341">
        <v>56001</v>
      </c>
      <c r="E6" s="342"/>
      <c r="F6" s="94" t="s">
        <v>246</v>
      </c>
      <c r="G6" s="338" t="s">
        <v>452</v>
      </c>
      <c r="H6" s="339"/>
      <c r="I6" s="340"/>
      <c r="J6" s="97" t="s">
        <v>247</v>
      </c>
      <c r="K6" s="335" t="s">
        <v>453</v>
      </c>
      <c r="L6" s="336"/>
      <c r="Q6" s="294"/>
      <c r="R6" s="294"/>
    </row>
    <row r="7" spans="1:18" s="96" customFormat="1" ht="15.75" customHeight="1">
      <c r="A7" s="35"/>
      <c r="C7" s="93" t="s">
        <v>248</v>
      </c>
      <c r="D7" s="337" t="s">
        <v>454</v>
      </c>
      <c r="E7" s="337"/>
      <c r="H7" s="98"/>
      <c r="I7" s="98"/>
      <c r="Q7" s="294"/>
      <c r="R7" s="294"/>
    </row>
    <row r="8" spans="9:16" ht="12.75">
      <c r="I8" s="70" t="s">
        <v>249</v>
      </c>
      <c r="J8" s="71"/>
      <c r="K8" s="71"/>
      <c r="L8" s="71"/>
      <c r="M8" s="71"/>
      <c r="N8" s="71"/>
      <c r="O8" s="33" t="s">
        <v>250</v>
      </c>
      <c r="P8" s="34"/>
    </row>
    <row r="9" spans="1:59" ht="22.5">
      <c r="A9" s="35"/>
      <c r="B9" s="72"/>
      <c r="C9" s="73" t="s">
        <v>1</v>
      </c>
      <c r="D9" s="73" t="s">
        <v>2</v>
      </c>
      <c r="E9" s="73" t="s">
        <v>3</v>
      </c>
      <c r="F9" s="73" t="s">
        <v>251</v>
      </c>
      <c r="G9" s="73" t="s">
        <v>5</v>
      </c>
      <c r="H9" s="36" t="s">
        <v>252</v>
      </c>
      <c r="I9" s="37" t="s">
        <v>253</v>
      </c>
      <c r="J9" s="37" t="s">
        <v>254</v>
      </c>
      <c r="K9" s="37" t="s">
        <v>255</v>
      </c>
      <c r="L9" s="37" t="s">
        <v>256</v>
      </c>
      <c r="M9" s="37" t="s">
        <v>257</v>
      </c>
      <c r="N9" s="38" t="s">
        <v>258</v>
      </c>
      <c r="O9" s="39" t="s">
        <v>259</v>
      </c>
      <c r="P9" s="40"/>
      <c r="W9" s="3"/>
      <c r="AC9" s="74"/>
      <c r="AI9" s="74"/>
      <c r="AO9" s="74"/>
      <c r="AU9" s="74"/>
      <c r="BA9" s="74"/>
      <c r="BG9" s="74"/>
    </row>
    <row r="10" spans="2:21" ht="15" customHeight="1">
      <c r="B10" s="75">
        <v>1</v>
      </c>
      <c r="C10" s="4" t="str">
        <f>IF(LISTE_HOMMES!E3=""," ",LISTE_HOMMES!E3)</f>
        <v>1218287I</v>
      </c>
      <c r="D10" s="99" t="str">
        <f>IF(LISTE_HOMMES!F3=""," ",LISTE_HOMMES!F3)</f>
        <v>DELAUNAY</v>
      </c>
      <c r="E10" s="99" t="str">
        <f>IF(LISTE_HOMMES!G3=""," ",LISTE_HOMMES!G3)</f>
        <v>Yannick</v>
      </c>
      <c r="F10" s="4" t="str">
        <f>IF(LISTE_HOMMES!H3=""," ",LISTE_HOMMES!H3)</f>
        <v>3B</v>
      </c>
      <c r="G10" s="4">
        <f>IF(LISTE_HOMMES!I3=""," ",LISTE_HOMMES!I3)</f>
        <v>402</v>
      </c>
      <c r="H10" s="5">
        <f>IF(LISTE_HOMMES!I3=""," ",VLOOKUP(Q10,$R$10:$U$73,4,FALSE))</f>
        <v>2</v>
      </c>
      <c r="I10" s="5" t="str">
        <f>IF(ISERROR(VLOOKUP(Q10,_t32,9,FALSE)),IF(ISERROR(VLOOKUP(Q10,_t32p,7,FALSE)),"****",IF(N(VLOOKUP(Q10,_t32p,7,FALSE))=1,"Forfait","***")),IF(N(VLOOKUP(Q10,_t32,9,FALSE))=1,"**",IF(AND(VLOOKUP(Q10,_t32,5,FALSE)=VLOOKUP(Q10,_t32,7,FALSE),VLOOKUP(Q10,_t32,5,FALSE)&gt;4000),4000,IF(VLOOKUP(Q10,_t32,7,FALSE)&gt;VLOOKUP(Q10,_t32,5,FALSE),"*",MIN(VLOOKUP(Q10,_t32,5,FALSE),VLOOKUP(Q10,_t32,7,FALSE))))))</f>
        <v>**</v>
      </c>
      <c r="J10" s="5" t="str">
        <f>IF(ISERROR(VLOOKUP(Q10,_t16,9,FALSE)),IF(ISERROR(VLOOKUP(Q10,_t16p,7,FALSE)),"****",IF(N(VLOOKUP(Q10,_t16p,7,FALSE))=1,"Forfait","***")),IF(N(VLOOKUP(Q10,_t16,9,FALSE))=1,"**",IF(AND(VLOOKUP(Q10,_t16,5,FALSE)=VLOOKUP(Q10,_t16,7,FALSE),VLOOKUP(Q10,_t16,5,FALSE)&gt;4000),4000,IF(VLOOKUP(Q10,_t16,7,FALSE)&gt;VLOOKUP(Q10,_t16,5,FALSE),"*",MIN(VLOOKUP(Q10,_t16,5,FALSE),VLOOKUP(Q10,_t16,7,FALSE))))))</f>
        <v>**</v>
      </c>
      <c r="K10" s="5" t="str">
        <f>IF(ISERROR(VLOOKUP(Q10,_t8,9,FALSE)),IF(ISERROR(VLOOKUP(Q10,_t8p,7,FALSE)),"****",IF(N(VLOOKUP(Q10,_t8p,7,FALSE))=1,"Forfait","***")),IF(N(VLOOKUP(Q10,_t8,9,FALSE))=1,"**",IF(AND(VLOOKUP(Q10,_t8,5,FALSE)=VLOOKUP(Q10,_t8,7,FALSE),VLOOKUP(Q10,_t8,5,FALSE)&gt;4000),4000,IF(VLOOKUP(Q10,_t8,7,FALSE)&gt;VLOOKUP(Q10,_t8,5,FALSE),"*",MIN(VLOOKUP(Q10,_t8,5,FALSE),VLOOKUP(Q10,_t8,7,FALSE))))))</f>
        <v>*</v>
      </c>
      <c r="L10" s="5" t="str">
        <f>IF(ISERROR(VLOOKUP(Q10,_t4,9,FALSE)),IF(ISERROR(VLOOKUP(Q10,_t4p,7,FALSE)),"****",IF(N(VLOOKUP(Q10,_t4p,7,FALSE))=1,"Forfait","***")),IF(N(VLOOKUP(Q10,_t4,9,FALSE))=1,"**",IF(AND(VLOOKUP(Q10,_t4,5,FALSE)=VLOOKUP(Q10,_t4,7,FALSE),VLOOKUP(Q10,_t4,5,FALSE)&gt;4000),4000,IF(VLOOKUP(Q10,_t4,7,FALSE)&gt;VLOOKUP(Q10,_t4,5,FALSE),"*",MIN(VLOOKUP(Q10,_t4,5,FALSE),VLOOKUP(Q10,_t4,7,FALSE))))))</f>
        <v>*</v>
      </c>
      <c r="M10" s="5" t="str">
        <f>IF(ISERROR(VLOOKUP(Q10,_t2,9,FALSE)),IF(ISERROR(VLOOKUP(Q10,_t2p,7,FALSE)),"****",IF(N(VLOOKUP(Q10,_t2p,7,FALSE))=1,"Forfait","***")),IF(N(VLOOKUP(Q10,_t2,9,FALSE))=1,"**",IF(AND(VLOOKUP(Q10,_t2,5,FALSE)=VLOOKUP(Q10,_t2,7,FALSE),VLOOKUP(Q10,_t2,5,FALSE)&gt;4000),4000,IF(VLOOKUP(Q10,_t2,7,FALSE)&gt;VLOOKUP(Q10,_t2,5,FALSE),"*",MIN(VLOOKUP(Q10,_t2,5,FALSE),VLOOKUP(Q10,_t2,7,FALSE))))))</f>
        <v>*</v>
      </c>
      <c r="N10" s="5" t="str">
        <f>IF(ISERROR(VLOOKUP(Q10,_t1,9,FALSE)),IF(ISERROR(VLOOKUP(Q10,_t1p,7,FALSE)),"****",IF(N(VLOOKUP(Q10,_t1p,7,FALSE))=1,"Forfait","***")),IF(N(VLOOKUP(Q10,_t1,9,FALSE))=1,"**",IF(AND(VLOOKUP(Q10,_t1,5,FALSE)=VLOOKUP(Q10,_t1,7,FALSE),VLOOKUP(Q10,_t1,5,FALSE)&gt;4000),4000,IF(VLOOKUP(Q10,_t1,7,FALSE)&gt;VLOOKUP(Q10,_t1,5,FALSE),"*",MIN(VLOOKUP(Q10,_t1,5,FALSE),VLOOKUP(Q10,_t1,7,FALSE))))))</f>
        <v>***</v>
      </c>
      <c r="O10" s="5">
        <f ca="1">IF(LISTE_HOMMES!I3=""," ",INDIRECT(ADDRESS(H10+9,7,1,FALSE),FALSE))</f>
        <v>481</v>
      </c>
      <c r="P10" s="6"/>
      <c r="Q10" s="292" t="str">
        <f>D10&amp;" "&amp;E10&amp;" "&amp;F10&amp;G10</f>
        <v>DELAUNAY Yannick 3B402</v>
      </c>
      <c r="R10" s="292" t="str">
        <f>SCORE_H!D322</f>
        <v>LEFEVRE  Lionel 3B481</v>
      </c>
      <c r="U10" s="1">
        <v>1</v>
      </c>
    </row>
    <row r="11" spans="2:21" ht="15" customHeight="1">
      <c r="B11" s="75">
        <v>2</v>
      </c>
      <c r="C11" s="4" t="str">
        <f>IF(LISTE_HOMMES!E4=""," ",LISTE_HOMMES!E4)</f>
        <v>1551721B</v>
      </c>
      <c r="D11" s="99" t="str">
        <f>IF(LISTE_HOMMES!F4=""," ",LISTE_HOMMES!F4)</f>
        <v>LEFEVRE </v>
      </c>
      <c r="E11" s="99" t="str">
        <f>IF(LISTE_HOMMES!G4=""," ",LISTE_HOMMES!G4)</f>
        <v>Lionel</v>
      </c>
      <c r="F11" s="4" t="str">
        <f>IF(LISTE_HOMMES!H4=""," ",LISTE_HOMMES!H4)</f>
        <v>3B</v>
      </c>
      <c r="G11" s="4">
        <f>IF(LISTE_HOMMES!I4=""," ",LISTE_HOMMES!I4)</f>
        <v>481</v>
      </c>
      <c r="H11" s="5">
        <f>IF(LISTE_HOMMES!I4=""," ",VLOOKUP(Q11,$R$10:$U$73,4,FALSE))</f>
        <v>1</v>
      </c>
      <c r="I11" s="5" t="str">
        <f aca="true" t="shared" si="0" ref="I11:I25">IF(ISERROR(VLOOKUP(Q11,_t32,9,FALSE)),IF(ISERROR(VLOOKUP(Q11,_t32p,7,FALSE)),"****",IF(N(VLOOKUP(Q11,_t32p,7,FALSE))=1,"Forfait","***")),IF(N(VLOOKUP(Q11,_t32,9,FALSE))=1,"**",IF(AND(VLOOKUP(Q11,_t32,5,FALSE)=VLOOKUP(Q11,_t32,7,FALSE),VLOOKUP(Q11,_t32,5,FALSE)&gt;4000),4000,IF(VLOOKUP(Q11,_t32,7,FALSE)&gt;VLOOKUP(Q11,_t32,5,FALSE),"*",MIN(VLOOKUP(Q11,_t32,5,FALSE),VLOOKUP(Q11,_t32,7,FALSE))))))</f>
        <v>**</v>
      </c>
      <c r="J11" s="5" t="str">
        <f aca="true" t="shared" si="1" ref="J11:J25">IF(ISERROR(VLOOKUP(Q11,_t16,9,FALSE)),IF(ISERROR(VLOOKUP(Q11,_t16p,7,FALSE)),"****",IF(N(VLOOKUP(Q11,_t16p,7,FALSE))=1,"Forfait","***")),IF(N(VLOOKUP(Q11,_t16,9,FALSE))=1,"**",IF(AND(VLOOKUP(Q11,_t16,5,FALSE)=VLOOKUP(Q11,_t16,7,FALSE),VLOOKUP(Q11,_t16,5,FALSE)&gt;4000),4000,IF(VLOOKUP(Q11,_t16,7,FALSE)&gt;VLOOKUP(Q11,_t16,5,FALSE),"*",MIN(VLOOKUP(Q11,_t16,5,FALSE),VLOOKUP(Q11,_t16,7,FALSE))))))</f>
        <v>**</v>
      </c>
      <c r="K11" s="5" t="str">
        <f aca="true" t="shared" si="2" ref="K11:K25">IF(ISERROR(VLOOKUP(Q11,_t8,9,FALSE)),IF(ISERROR(VLOOKUP(Q11,_t8p,7,FALSE)),"****",IF(N(VLOOKUP(Q11,_t8p,7,FALSE))=1,"Forfait","***")),IF(N(VLOOKUP(Q11,_t8,9,FALSE))=1,"**",IF(AND(VLOOKUP(Q11,_t8,5,FALSE)=VLOOKUP(Q11,_t8,7,FALSE),VLOOKUP(Q11,_t8,5,FALSE)&gt;4000),4000,IF(VLOOKUP(Q11,_t8,7,FALSE)&gt;VLOOKUP(Q11,_t8,5,FALSE),"*",MIN(VLOOKUP(Q11,_t8,5,FALSE),VLOOKUP(Q11,_t8,7,FALSE))))))</f>
        <v>*</v>
      </c>
      <c r="L11" s="5" t="str">
        <f aca="true" t="shared" si="3" ref="L11:L25">IF(ISERROR(VLOOKUP(Q11,_t4,9,FALSE)),IF(ISERROR(VLOOKUP(Q11,_t4p,7,FALSE)),"****",IF(N(VLOOKUP(Q11,_t4p,7,FALSE))=1,"Forfait","***")),IF(N(VLOOKUP(Q11,_t4,9,FALSE))=1,"**",IF(AND(VLOOKUP(Q11,_t4,5,FALSE)=VLOOKUP(Q11,_t4,7,FALSE),VLOOKUP(Q11,_t4,5,FALSE)&gt;4000),4000,IF(VLOOKUP(Q11,_t4,7,FALSE)&gt;VLOOKUP(Q11,_t4,5,FALSE),"*",MIN(VLOOKUP(Q11,_t4,5,FALSE),VLOOKUP(Q11,_t4,7,FALSE))))))</f>
        <v>*</v>
      </c>
      <c r="M11" s="5" t="str">
        <f aca="true" t="shared" si="4" ref="M11:M25">IF(ISERROR(VLOOKUP(Q11,_t2,9,FALSE)),IF(ISERROR(VLOOKUP(Q11,_t2p,7,FALSE)),"****",IF(N(VLOOKUP(Q11,_t2p,7,FALSE))=1,"Forfait","***")),IF(N(VLOOKUP(Q11,_t2,9,FALSE))=1,"**",IF(AND(VLOOKUP(Q11,_t2,5,FALSE)=VLOOKUP(Q11,_t2,7,FALSE),VLOOKUP(Q11,_t2,5,FALSE)&gt;4000),4000,IF(VLOOKUP(Q11,_t2,7,FALSE)&gt;VLOOKUP(Q11,_t2,5,FALSE),"*",MIN(VLOOKUP(Q11,_t2,5,FALSE),VLOOKUP(Q11,_t2,7,FALSE))))))</f>
        <v>*</v>
      </c>
      <c r="N11" s="5">
        <f aca="true" t="shared" si="5" ref="N11:N25">IF(ISERROR(VLOOKUP(Q11,_t1,9,FALSE)),IF(ISERROR(VLOOKUP(Q11,_t1p,7,FALSE)),"****",IF(N(VLOOKUP(Q11,_t1p,7,FALSE))=1,"Forfait","***")),IF(N(VLOOKUP(Q11,_t1,9,FALSE))=1,"**",IF(AND(VLOOKUP(Q11,_t1,5,FALSE)=VLOOKUP(Q11,_t1,7,FALSE),VLOOKUP(Q11,_t1,5,FALSE)&gt;4000),4000,IF(VLOOKUP(Q11,_t1,7,FALSE)&gt;VLOOKUP(Q11,_t1,5,FALSE),"*",MIN(VLOOKUP(Q11,_t1,5,FALSE),VLOOKUP(Q11,_t1,7,FALSE))))))</f>
        <v>402</v>
      </c>
      <c r="O11" s="5">
        <f ca="1">IF(LISTE_HOMMES!I4=""," ",INDIRECT(ADDRESS(H11+9,7,1,FALSE),FALSE))</f>
        <v>402</v>
      </c>
      <c r="P11" s="6"/>
      <c r="Q11" s="292" t="str">
        <f aca="true" t="shared" si="6" ref="Q11:Q55">D11&amp;" "&amp;E11&amp;" "&amp;F11&amp;G11</f>
        <v>LEFEVRE  Lionel 3B481</v>
      </c>
      <c r="R11" s="292" t="str">
        <f>SCORE_H!D323</f>
        <v>DELAUNAY Yannick 3B402</v>
      </c>
      <c r="U11" s="1">
        <v>2</v>
      </c>
    </row>
    <row r="12" spans="2:21" ht="15" customHeight="1">
      <c r="B12" s="75">
        <v>3</v>
      </c>
      <c r="C12" s="4" t="str">
        <f>IF(LISTE_HOMMES!E5=""," ",LISTE_HOMMES!E5)</f>
        <v>1545540R</v>
      </c>
      <c r="D12" s="99" t="str">
        <f>IF(LISTE_HOMMES!F5=""," ",LISTE_HOMMES!F5)</f>
        <v>BARRAIS</v>
      </c>
      <c r="E12" s="99" t="str">
        <f>IF(LISTE_HOMMES!G5=""," ",LISTE_HOMMES!G5)</f>
        <v>Joris</v>
      </c>
      <c r="F12" s="4" t="str">
        <f>IF(LISTE_HOMMES!H5=""," ",LISTE_HOMMES!H5)</f>
        <v>3C</v>
      </c>
      <c r="G12" s="4">
        <f>IF(LISTE_HOMMES!I5=""," ",LISTE_HOMMES!I5)</f>
        <v>638</v>
      </c>
      <c r="H12" s="5">
        <f>IF(LISTE_HOMMES!I5=""," ",VLOOKUP(Q12,$R$10:$U$73,4,FALSE))</f>
        <v>5</v>
      </c>
      <c r="I12" s="5" t="str">
        <f t="shared" si="0"/>
        <v>**</v>
      </c>
      <c r="J12" s="5" t="str">
        <f t="shared" si="1"/>
        <v>**</v>
      </c>
      <c r="K12" s="5" t="str">
        <f t="shared" si="2"/>
        <v>*</v>
      </c>
      <c r="L12" s="5" t="str">
        <f t="shared" si="3"/>
        <v>***</v>
      </c>
      <c r="M12" s="5" t="str">
        <f t="shared" si="4"/>
        <v>*</v>
      </c>
      <c r="N12" s="5" t="str">
        <f t="shared" si="5"/>
        <v>*</v>
      </c>
      <c r="O12" s="5">
        <f ca="1">IF(LISTE_HOMMES!I5=""," ",INDIRECT(ADDRESS(H12+9,7,1,FALSE),FALSE))</f>
        <v>669</v>
      </c>
      <c r="P12" s="6"/>
      <c r="Q12" s="292" t="str">
        <f t="shared" si="6"/>
        <v>BARRAIS Joris 3C638</v>
      </c>
      <c r="R12" s="292" t="str">
        <f>SCORE_H!D324</f>
        <v>LE BONHOMME Eric 3D805</v>
      </c>
      <c r="U12" s="1">
        <v>3</v>
      </c>
    </row>
    <row r="13" spans="2:21" ht="15" customHeight="1">
      <c r="B13" s="75">
        <v>4</v>
      </c>
      <c r="C13" s="4" t="str">
        <f>IF(LISTE_HOMMES!E6=""," ",LISTE_HOMMES!E6)</f>
        <v>1081278U</v>
      </c>
      <c r="D13" s="99" t="str">
        <f>IF(LISTE_HOMMES!F6=""," ",LISTE_HOMMES!F6)</f>
        <v>GILIS</v>
      </c>
      <c r="E13" s="99" t="str">
        <f>IF(LISTE_HOMMES!G6=""," ",LISTE_HOMMES!G6)</f>
        <v>Bruno</v>
      </c>
      <c r="F13" s="4" t="str">
        <f>IF(LISTE_HOMMES!H6=""," ",LISTE_HOMMES!H6)</f>
        <v>3C</v>
      </c>
      <c r="G13" s="4">
        <f>IF(LISTE_HOMMES!I6=""," ",LISTE_HOMMES!I6)</f>
        <v>660</v>
      </c>
      <c r="H13" s="5">
        <f>IF(LISTE_HOMMES!I6=""," ",VLOOKUP(Q13,$R$10:$U$73,4,FALSE))</f>
        <v>4</v>
      </c>
      <c r="I13" s="5" t="str">
        <f t="shared" si="0"/>
        <v>**</v>
      </c>
      <c r="J13" s="5" t="str">
        <f t="shared" si="1"/>
        <v>**</v>
      </c>
      <c r="K13" s="5" t="str">
        <f t="shared" si="2"/>
        <v>*</v>
      </c>
      <c r="L13" s="5" t="str">
        <f t="shared" si="3"/>
        <v>*</v>
      </c>
      <c r="M13" s="5" t="str">
        <f t="shared" si="4"/>
        <v>***</v>
      </c>
      <c r="N13" s="5" t="str">
        <f t="shared" si="5"/>
        <v>***</v>
      </c>
      <c r="O13" s="5">
        <f ca="1">IF(LISTE_HOMMES!I6=""," ",INDIRECT(ADDRESS(H13+9,7,1,FALSE),FALSE))</f>
        <v>660</v>
      </c>
      <c r="P13" s="6"/>
      <c r="Q13" s="292" t="str">
        <f t="shared" si="6"/>
        <v>GILIS Bruno 3C660</v>
      </c>
      <c r="R13" s="292" t="str">
        <f>SCORE_H!D325</f>
        <v>GILIS Bruno 3C660</v>
      </c>
      <c r="U13" s="1">
        <v>4</v>
      </c>
    </row>
    <row r="14" spans="2:21" ht="15" customHeight="1">
      <c r="B14" s="75">
        <v>5</v>
      </c>
      <c r="C14" s="4" t="str">
        <f>IF(LISTE_HOMMES!E7=""," ",LISTE_HOMMES!E7)</f>
        <v>1359005R</v>
      </c>
      <c r="D14" s="99" t="str">
        <f>IF(LISTE_HOMMES!F7=""," ",LISTE_HOMMES!F7)</f>
        <v>JAN</v>
      </c>
      <c r="E14" s="99" t="str">
        <f>IF(LISTE_HOMMES!G7=""," ",LISTE_HOMMES!G7)</f>
        <v>Gwénaël</v>
      </c>
      <c r="F14" s="4" t="str">
        <f>IF(LISTE_HOMMES!H7=""," ",LISTE_HOMMES!H7)</f>
        <v>3C</v>
      </c>
      <c r="G14" s="4">
        <f>IF(LISTE_HOMMES!I7=""," ",LISTE_HOMMES!I7)</f>
        <v>669</v>
      </c>
      <c r="H14" s="5">
        <f>IF(LISTE_HOMMES!I7=""," ",VLOOKUP(Q14,$R$10:$U$73,4,FALSE))</f>
        <v>6</v>
      </c>
      <c r="I14" s="5" t="str">
        <f t="shared" si="0"/>
        <v>**</v>
      </c>
      <c r="J14" s="5" t="str">
        <f t="shared" si="1"/>
        <v>**</v>
      </c>
      <c r="K14" s="5" t="str">
        <f t="shared" si="2"/>
        <v>*</v>
      </c>
      <c r="L14" s="5" t="str">
        <f t="shared" si="3"/>
        <v>***</v>
      </c>
      <c r="M14" s="5" t="str">
        <f t="shared" si="4"/>
        <v>*</v>
      </c>
      <c r="N14" s="5" t="str">
        <f t="shared" si="5"/>
        <v>***</v>
      </c>
      <c r="O14" s="5">
        <f ca="1">IF(LISTE_HOMMES!I7=""," ",INDIRECT(ADDRESS(H14+9,7,1,FALSE),FALSE))</f>
        <v>805</v>
      </c>
      <c r="P14" s="6"/>
      <c r="Q14" s="292" t="str">
        <f t="shared" si="6"/>
        <v>JAN Gwénaël 3C669</v>
      </c>
      <c r="R14" s="292" t="str">
        <f>SCORE_H!D326</f>
        <v>BARRAIS Joris 3C638</v>
      </c>
      <c r="U14" s="1">
        <v>5</v>
      </c>
    </row>
    <row r="15" spans="1:21" ht="15" customHeight="1">
      <c r="A15" s="41"/>
      <c r="B15" s="75">
        <v>6</v>
      </c>
      <c r="C15" s="4" t="str">
        <f>IF(LISTE_HOMMES!E8=""," ",LISTE_HOMMES!E8)</f>
        <v>1710292J</v>
      </c>
      <c r="D15" s="99" t="str">
        <f>IF(LISTE_HOMMES!F8=""," ",LISTE_HOMMES!F8)</f>
        <v>LE BONHOMME</v>
      </c>
      <c r="E15" s="99" t="str">
        <f>IF(LISTE_HOMMES!G8=""," ",LISTE_HOMMES!G8)</f>
        <v>Eric</v>
      </c>
      <c r="F15" s="4" t="str">
        <f>IF(LISTE_HOMMES!H8=""," ",LISTE_HOMMES!H8)</f>
        <v>3D</v>
      </c>
      <c r="G15" s="4">
        <f>IF(LISTE_HOMMES!I8=""," ",LISTE_HOMMES!I8)</f>
        <v>805</v>
      </c>
      <c r="H15" s="5">
        <f>IF(LISTE_HOMMES!I8=""," ",VLOOKUP(Q15,$R$10:$U$73,4,FALSE))</f>
        <v>3</v>
      </c>
      <c r="I15" s="5" t="str">
        <f t="shared" si="0"/>
        <v>**</v>
      </c>
      <c r="J15" s="5" t="str">
        <f t="shared" si="1"/>
        <v>**</v>
      </c>
      <c r="K15" s="5" t="str">
        <f t="shared" si="2"/>
        <v>*</v>
      </c>
      <c r="L15" s="5">
        <f t="shared" si="3"/>
        <v>638</v>
      </c>
      <c r="M15" s="5" t="str">
        <f t="shared" si="4"/>
        <v>***</v>
      </c>
      <c r="N15" s="5">
        <f t="shared" si="5"/>
        <v>660</v>
      </c>
      <c r="O15" s="5">
        <f ca="1">IF(LISTE_HOMMES!I8=""," ",INDIRECT(ADDRESS(H15+9,7,1,FALSE),FALSE))</f>
        <v>638</v>
      </c>
      <c r="P15" s="6"/>
      <c r="Q15" s="292" t="str">
        <f t="shared" si="6"/>
        <v>LE BONHOMME Eric 3D805</v>
      </c>
      <c r="R15" s="292" t="str">
        <f>SCORE_H!D327</f>
        <v>JAN Gwénaël 3C669</v>
      </c>
      <c r="U15" s="1">
        <v>6</v>
      </c>
    </row>
    <row r="16" spans="2:21" ht="15" customHeight="1">
      <c r="B16" s="75">
        <v>7</v>
      </c>
      <c r="C16" s="4" t="str">
        <f>IF(LISTE_HOMMES!E9=""," ",LISTE_HOMMES!E9)</f>
        <v>1315947F</v>
      </c>
      <c r="D16" s="99" t="str">
        <f>IF(LISTE_HOMMES!F9=""," ",LISTE_HOMMES!F9)</f>
        <v>CHESNEAU</v>
      </c>
      <c r="E16" s="99" t="str">
        <f>IF(LISTE_HOMMES!G9=""," ",LISTE_HOMMES!G9)</f>
        <v>Didier</v>
      </c>
      <c r="F16" s="4" t="str">
        <f>IF(LISTE_HOMMES!H9=""," ",LISTE_HOMMES!H9)</f>
        <v>4C</v>
      </c>
      <c r="G16" s="4">
        <f>IF(LISTE_HOMMES!I9=""," ",LISTE_HOMMES!I9)</f>
        <v>1513</v>
      </c>
      <c r="H16" s="5">
        <f>IF(LISTE_HOMMES!I9=""," ",VLOOKUP(Q16,$R$10:$U$73,4,FALSE))</f>
        <v>8</v>
      </c>
      <c r="I16" s="5" t="str">
        <f t="shared" si="0"/>
        <v>**</v>
      </c>
      <c r="J16" s="5" t="str">
        <f t="shared" si="1"/>
        <v>**</v>
      </c>
      <c r="K16" s="5" t="str">
        <f t="shared" si="2"/>
        <v>*</v>
      </c>
      <c r="L16" s="5" t="str">
        <f t="shared" si="3"/>
        <v>***</v>
      </c>
      <c r="M16" s="5" t="str">
        <f t="shared" si="4"/>
        <v>***</v>
      </c>
      <c r="N16" s="5" t="str">
        <f t="shared" si="5"/>
        <v>***</v>
      </c>
      <c r="O16" s="5">
        <f ca="1">IF(LISTE_HOMMES!I9=""," ",INDIRECT(ADDRESS(H16+9,7,1,FALSE),FALSE))</f>
        <v>1839</v>
      </c>
      <c r="P16" s="6"/>
      <c r="Q16" s="292" t="str">
        <f t="shared" si="6"/>
        <v>CHESNEAU Didier 4C1513</v>
      </c>
      <c r="R16" s="292" t="str">
        <f>SCORE_H!D328</f>
        <v>LE DOUARIN Xavier 4D1948</v>
      </c>
      <c r="U16" s="1">
        <v>7</v>
      </c>
    </row>
    <row r="17" spans="2:21" ht="15" customHeight="1">
      <c r="B17" s="75">
        <v>8</v>
      </c>
      <c r="C17" s="4" t="str">
        <f>IF(LISTE_HOMMES!E10=""," ",LISTE_HOMMES!E10)</f>
        <v>1858693Q</v>
      </c>
      <c r="D17" s="99" t="str">
        <f>IF(LISTE_HOMMES!F10=""," ",LISTE_HOMMES!F10)</f>
        <v>COMBOT</v>
      </c>
      <c r="E17" s="99" t="str">
        <f>IF(LISTE_HOMMES!G10=""," ",LISTE_HOMMES!G10)</f>
        <v>Frédérick</v>
      </c>
      <c r="F17" s="4" t="str">
        <f>IF(LISTE_HOMMES!H10=""," ",LISTE_HOMMES!H10)</f>
        <v>4D</v>
      </c>
      <c r="G17" s="4">
        <f>IF(LISTE_HOMMES!I10=""," ",LISTE_HOMMES!I10)</f>
        <v>1839</v>
      </c>
      <c r="H17" s="5">
        <f>IF(LISTE_HOMMES!I10=""," ",VLOOKUP(Q17,$R$10:$U$73,4,FALSE))</f>
        <v>10</v>
      </c>
      <c r="I17" s="5" t="str">
        <f t="shared" si="0"/>
        <v>**</v>
      </c>
      <c r="J17" s="5" t="str">
        <f t="shared" si="1"/>
        <v>**</v>
      </c>
      <c r="K17" s="5" t="str">
        <f t="shared" si="2"/>
        <v>***</v>
      </c>
      <c r="L17" s="5" t="str">
        <f t="shared" si="3"/>
        <v>*</v>
      </c>
      <c r="M17" s="5" t="str">
        <f t="shared" si="4"/>
        <v>*</v>
      </c>
      <c r="N17" s="5" t="str">
        <f t="shared" si="5"/>
        <v>***</v>
      </c>
      <c r="O17" s="5">
        <f ca="1">IF(LISTE_HOMMES!I10=""," ",INDIRECT(ADDRESS(H17+9,7,1,FALSE),FALSE))</f>
        <v>1996</v>
      </c>
      <c r="P17" s="6"/>
      <c r="Q17" s="292" t="str">
        <f t="shared" si="6"/>
        <v>COMBOT Frédérick 4D1839</v>
      </c>
      <c r="R17" s="292" t="str">
        <f>SCORE_H!D329</f>
        <v>CHESNEAU Didier 4C1513</v>
      </c>
      <c r="U17" s="1">
        <v>8</v>
      </c>
    </row>
    <row r="18" spans="2:21" ht="15" customHeight="1">
      <c r="B18" s="75">
        <v>9</v>
      </c>
      <c r="C18" s="4" t="str">
        <f>IF(LISTE_HOMMES!E11=""," ",LISTE_HOMMES!E11)</f>
        <v>1146237Q</v>
      </c>
      <c r="D18" s="99" t="str">
        <f>IF(LISTE_HOMMES!F11=""," ",LISTE_HOMMES!F11)</f>
        <v>LE DOUARIN</v>
      </c>
      <c r="E18" s="99" t="str">
        <f>IF(LISTE_HOMMES!G11=""," ",LISTE_HOMMES!G11)</f>
        <v>Xavier</v>
      </c>
      <c r="F18" s="4" t="str">
        <f>IF(LISTE_HOMMES!H11=""," ",LISTE_HOMMES!H11)</f>
        <v>4D</v>
      </c>
      <c r="G18" s="4">
        <f>IF(LISTE_HOMMES!I11=""," ",LISTE_HOMMES!I11)</f>
        <v>1948</v>
      </c>
      <c r="H18" s="5">
        <f>IF(LISTE_HOMMES!I11=""," ",VLOOKUP(Q18,$R$10:$U$73,4,FALSE))</f>
        <v>7</v>
      </c>
      <c r="I18" s="5" t="str">
        <f t="shared" si="0"/>
        <v>**</v>
      </c>
      <c r="J18" s="5" t="str">
        <f t="shared" si="1"/>
        <v>**</v>
      </c>
      <c r="K18" s="5">
        <f t="shared" si="2"/>
        <v>1839</v>
      </c>
      <c r="L18" s="5" t="str">
        <f t="shared" si="3"/>
        <v>***</v>
      </c>
      <c r="M18" s="5" t="str">
        <f t="shared" si="4"/>
        <v>***</v>
      </c>
      <c r="N18" s="5">
        <f t="shared" si="5"/>
        <v>1513</v>
      </c>
      <c r="O18" s="5">
        <f ca="1">IF(LISTE_HOMMES!I11=""," ",INDIRECT(ADDRESS(H18+9,7,1,FALSE),FALSE))</f>
        <v>1513</v>
      </c>
      <c r="P18" s="6"/>
      <c r="Q18" s="292" t="str">
        <f t="shared" si="6"/>
        <v>LE DOUARIN Xavier 4D1948</v>
      </c>
      <c r="R18" s="292" t="str">
        <f>SCORE_H!D330</f>
        <v>TANGUY Yves 5B2524</v>
      </c>
      <c r="U18" s="1">
        <v>9</v>
      </c>
    </row>
    <row r="19" spans="2:21" ht="15" customHeight="1">
      <c r="B19" s="75">
        <v>10</v>
      </c>
      <c r="C19" s="4" t="str">
        <f>IF(LISTE_HOMMES!E12=""," ",LISTE_HOMMES!E12)</f>
        <v>1479387K</v>
      </c>
      <c r="D19" s="99" t="str">
        <f>IF(LISTE_HOMMES!F12=""," ",LISTE_HOMMES!F12)</f>
        <v>VERCHERE</v>
      </c>
      <c r="E19" s="99" t="str">
        <f>IF(LISTE_HOMMES!G12=""," ",LISTE_HOMMES!G12)</f>
        <v>Dominique</v>
      </c>
      <c r="F19" s="4" t="str">
        <f>IF(LISTE_HOMMES!H12=""," ",LISTE_HOMMES!H12)</f>
        <v>5A</v>
      </c>
      <c r="G19" s="4">
        <f>IF(LISTE_HOMMES!I12=""," ",LISTE_HOMMES!I12)</f>
        <v>1996</v>
      </c>
      <c r="H19" s="5">
        <f>IF(LISTE_HOMMES!I12=""," ",VLOOKUP(Q19,$R$10:$U$73,4,FALSE))</f>
        <v>15</v>
      </c>
      <c r="I19" s="5" t="str">
        <f t="shared" si="0"/>
        <v>**</v>
      </c>
      <c r="J19" s="5" t="str">
        <f t="shared" si="1"/>
        <v>**</v>
      </c>
      <c r="K19" s="5" t="str">
        <f t="shared" si="2"/>
        <v>***</v>
      </c>
      <c r="L19" s="5" t="str">
        <f t="shared" si="3"/>
        <v>***</v>
      </c>
      <c r="M19" s="5" t="str">
        <f t="shared" si="4"/>
        <v>***</v>
      </c>
      <c r="N19" s="5" t="str">
        <f t="shared" si="5"/>
        <v>*</v>
      </c>
      <c r="O19" s="5">
        <f ca="1">IF(LISTE_HOMMES!I12=""," ",INDIRECT(ADDRESS(H19+9,7,1,FALSE),FALSE))</f>
        <v>3388</v>
      </c>
      <c r="P19" s="6"/>
      <c r="Q19" s="292" t="str">
        <f t="shared" si="6"/>
        <v>VERCHERE Dominique 5A1996</v>
      </c>
      <c r="R19" s="292" t="str">
        <f>SCORE_H!D331</f>
        <v>COMBOT Frédérick 4D1839</v>
      </c>
      <c r="U19" s="1">
        <v>10</v>
      </c>
    </row>
    <row r="20" spans="2:21" ht="15" customHeight="1">
      <c r="B20" s="75">
        <v>11</v>
      </c>
      <c r="C20" s="4" t="str">
        <f>IF(LISTE_HOMMES!E13=""," ",LISTE_HOMMES!E13)</f>
        <v>1637243A</v>
      </c>
      <c r="D20" s="99" t="str">
        <f>IF(LISTE_HOMMES!F13=""," ",LISTE_HOMMES!F13)</f>
        <v>TANGUY</v>
      </c>
      <c r="E20" s="99" t="str">
        <f>IF(LISTE_HOMMES!G13=""," ",LISTE_HOMMES!G13)</f>
        <v>Yves</v>
      </c>
      <c r="F20" s="4" t="str">
        <f>IF(LISTE_HOMMES!H13=""," ",LISTE_HOMMES!H13)</f>
        <v>5B</v>
      </c>
      <c r="G20" s="4">
        <f>IF(LISTE_HOMMES!I13=""," ",LISTE_HOMMES!I13)</f>
        <v>2524</v>
      </c>
      <c r="H20" s="5">
        <f>IF(LISTE_HOMMES!I13=""," ",VLOOKUP(Q20,$R$10:$U$73,4,FALSE))</f>
        <v>9</v>
      </c>
      <c r="I20" s="5" t="str">
        <f t="shared" si="0"/>
        <v>**</v>
      </c>
      <c r="J20" s="5" t="str">
        <f t="shared" si="1"/>
        <v>**</v>
      </c>
      <c r="K20" s="5" t="str">
        <f t="shared" si="2"/>
        <v>***</v>
      </c>
      <c r="L20" s="5" t="str">
        <f t="shared" si="3"/>
        <v>*</v>
      </c>
      <c r="M20" s="5" t="str">
        <f t="shared" si="4"/>
        <v>*</v>
      </c>
      <c r="N20" s="5">
        <f t="shared" si="5"/>
        <v>1839</v>
      </c>
      <c r="O20" s="5">
        <f ca="1">IF(LISTE_HOMMES!I13=""," ",INDIRECT(ADDRESS(H20+9,7,1,FALSE),FALSE))</f>
        <v>1948</v>
      </c>
      <c r="P20" s="6"/>
      <c r="Q20" s="292" t="str">
        <f t="shared" si="6"/>
        <v>TANGUY Yves 5B2524</v>
      </c>
      <c r="R20" s="292" t="str">
        <f>SCORE_H!D332</f>
        <v>CALLOCH Philippe 5C3388</v>
      </c>
      <c r="U20" s="1">
        <v>11</v>
      </c>
    </row>
    <row r="21" spans="2:21" ht="15" customHeight="1">
      <c r="B21" s="75">
        <v>12</v>
      </c>
      <c r="C21" s="4" t="str">
        <f>IF(LISTE_HOMMES!E14=""," ",LISTE_HOMMES!E14)</f>
        <v>1258770D</v>
      </c>
      <c r="D21" s="99" t="str">
        <f>IF(LISTE_HOMMES!F14=""," ",LISTE_HOMMES!F14)</f>
        <v>ONBASIOGLU</v>
      </c>
      <c r="E21" s="99" t="str">
        <f>IF(LISTE_HOMMES!G14=""," ",LISTE_HOMMES!G14)</f>
        <v>Gilles</v>
      </c>
      <c r="F21" s="4" t="str">
        <f>IF(LISTE_HOMMES!H14=""," ",LISTE_HOMMES!H14)</f>
        <v>5B</v>
      </c>
      <c r="G21" s="4">
        <f>IF(LISTE_HOMMES!I14=""," ",LISTE_HOMMES!I14)</f>
        <v>2541</v>
      </c>
      <c r="H21" s="5">
        <f>IF(LISTE_HOMMES!I14=""," ",VLOOKUP(Q21,$R$10:$U$73,4,FALSE))</f>
        <v>14</v>
      </c>
      <c r="I21" s="5" t="str">
        <f t="shared" si="0"/>
        <v>**</v>
      </c>
      <c r="J21" s="5" t="str">
        <f t="shared" si="1"/>
        <v>**</v>
      </c>
      <c r="K21" s="5" t="str">
        <f t="shared" si="2"/>
        <v>***</v>
      </c>
      <c r="L21" s="5" t="str">
        <f t="shared" si="3"/>
        <v>***</v>
      </c>
      <c r="M21" s="5" t="str">
        <f t="shared" si="4"/>
        <v>*</v>
      </c>
      <c r="N21" s="5" t="str">
        <f t="shared" si="5"/>
        <v>***</v>
      </c>
      <c r="O21" s="5">
        <f ca="1">IF(LISTE_HOMMES!I14=""," ",INDIRECT(ADDRESS(H21+9,7,1,FALSE),FALSE))</f>
        <v>3199</v>
      </c>
      <c r="P21" s="6"/>
      <c r="Q21" s="292" t="str">
        <f t="shared" si="6"/>
        <v>ONBASIOGLU Gilles 5B2541</v>
      </c>
      <c r="R21" s="292" t="str">
        <f>SCORE_H!D333</f>
        <v>BERNARD Pierre 5C3078</v>
      </c>
      <c r="U21" s="1">
        <v>12</v>
      </c>
    </row>
    <row r="22" spans="2:21" ht="15" customHeight="1">
      <c r="B22" s="75">
        <v>13</v>
      </c>
      <c r="C22" s="4" t="str">
        <f>IF(LISTE_HOMMES!E15=""," ",LISTE_HOMMES!E15)</f>
        <v>1703328E</v>
      </c>
      <c r="D22" s="99" t="str">
        <f>IF(LISTE_HOMMES!F15=""," ",LISTE_HOMMES!F15)</f>
        <v>BERNARD</v>
      </c>
      <c r="E22" s="99" t="str">
        <f>IF(LISTE_HOMMES!G15=""," ",LISTE_HOMMES!G15)</f>
        <v>Pierre</v>
      </c>
      <c r="F22" s="4" t="str">
        <f>IF(LISTE_HOMMES!H15=""," ",LISTE_HOMMES!H15)</f>
        <v>5C</v>
      </c>
      <c r="G22" s="4">
        <f>IF(LISTE_HOMMES!I15=""," ",LISTE_HOMMES!I15)</f>
        <v>3078</v>
      </c>
      <c r="H22" s="5">
        <f>IF(LISTE_HOMMES!I15=""," ",VLOOKUP(Q22,$R$10:$U$73,4,FALSE))</f>
        <v>12</v>
      </c>
      <c r="I22" s="5" t="str">
        <f t="shared" si="0"/>
        <v>**</v>
      </c>
      <c r="J22" s="5" t="str">
        <f t="shared" si="1"/>
        <v>**</v>
      </c>
      <c r="K22" s="5" t="str">
        <f t="shared" si="2"/>
        <v>***</v>
      </c>
      <c r="L22" s="5">
        <f t="shared" si="3"/>
        <v>2541</v>
      </c>
      <c r="M22" s="5" t="str">
        <f t="shared" si="4"/>
        <v>***</v>
      </c>
      <c r="N22" s="5" t="str">
        <f t="shared" si="5"/>
        <v>***</v>
      </c>
      <c r="O22" s="5">
        <f ca="1">IF(LISTE_HOMMES!I15=""," ",INDIRECT(ADDRESS(H22+9,7,1,FALSE),FALSE))</f>
        <v>2541</v>
      </c>
      <c r="P22" s="6"/>
      <c r="Q22" s="292" t="str">
        <f t="shared" si="6"/>
        <v>BERNARD Pierre 5C3078</v>
      </c>
      <c r="R22" s="292" t="str">
        <f>SCORE_H!D334</f>
        <v>CABARET Laurent 5C3199</v>
      </c>
      <c r="U22" s="1">
        <v>13</v>
      </c>
    </row>
    <row r="23" spans="2:21" ht="15" customHeight="1">
      <c r="B23" s="75">
        <v>14</v>
      </c>
      <c r="C23" s="4" t="str">
        <f>IF(LISTE_HOMMES!E16=""," ",LISTE_HOMMES!E16)</f>
        <v>1205160D</v>
      </c>
      <c r="D23" s="99" t="str">
        <f>IF(LISTE_HOMMES!F16=""," ",LISTE_HOMMES!F16)</f>
        <v>CABARET</v>
      </c>
      <c r="E23" s="99" t="str">
        <f>IF(LISTE_HOMMES!G16=""," ",LISTE_HOMMES!G16)</f>
        <v>Laurent</v>
      </c>
      <c r="F23" s="4" t="str">
        <f>IF(LISTE_HOMMES!H16=""," ",LISTE_HOMMES!H16)</f>
        <v>5C</v>
      </c>
      <c r="G23" s="4">
        <f>IF(LISTE_HOMMES!I16=""," ",LISTE_HOMMES!I16)</f>
        <v>3199</v>
      </c>
      <c r="H23" s="5">
        <f>IF(LISTE_HOMMES!I16=""," ",VLOOKUP(Q23,$R$10:$U$73,4,FALSE))</f>
        <v>13</v>
      </c>
      <c r="I23" s="5" t="str">
        <f t="shared" si="0"/>
        <v>**</v>
      </c>
      <c r="J23" s="5" t="str">
        <f t="shared" si="1"/>
        <v>**</v>
      </c>
      <c r="K23" s="5" t="str">
        <f t="shared" si="2"/>
        <v>***</v>
      </c>
      <c r="L23" s="5" t="str">
        <f t="shared" si="3"/>
        <v>***</v>
      </c>
      <c r="M23" s="5">
        <f t="shared" si="4"/>
        <v>1996</v>
      </c>
      <c r="N23" s="5">
        <f t="shared" si="5"/>
        <v>2541</v>
      </c>
      <c r="O23" s="5">
        <f ca="1">IF(LISTE_HOMMES!I16=""," ",INDIRECT(ADDRESS(H23+9,7,1,FALSE),FALSE))</f>
        <v>3078</v>
      </c>
      <c r="P23" s="6"/>
      <c r="Q23" s="292" t="str">
        <f t="shared" si="6"/>
        <v>CABARET Laurent 5C3199</v>
      </c>
      <c r="R23" s="292" t="str">
        <f>SCORE_H!D335</f>
        <v>ONBASIOGLU Gilles 5B2541</v>
      </c>
      <c r="U23" s="1">
        <v>14</v>
      </c>
    </row>
    <row r="24" spans="2:21" ht="15" customHeight="1">
      <c r="B24" s="75">
        <v>15</v>
      </c>
      <c r="C24" s="4" t="str">
        <f>IF(LISTE_HOMMES!E17=""," ",LISTE_HOMMES!E17)</f>
        <v>1926548V</v>
      </c>
      <c r="D24" s="99" t="str">
        <f>IF(LISTE_HOMMES!F17=""," ",LISTE_HOMMES!F17)</f>
        <v>CALLOCH</v>
      </c>
      <c r="E24" s="99" t="str">
        <f>IF(LISTE_HOMMES!G17=""," ",LISTE_HOMMES!G17)</f>
        <v>Philippe</v>
      </c>
      <c r="F24" s="4" t="str">
        <f>IF(LISTE_HOMMES!H17=""," ",LISTE_HOMMES!H17)</f>
        <v>5C</v>
      </c>
      <c r="G24" s="4">
        <f>IF(LISTE_HOMMES!I17=""," ",LISTE_HOMMES!I17)</f>
        <v>3388</v>
      </c>
      <c r="H24" s="5">
        <f>IF(LISTE_HOMMES!I17=""," ",VLOOKUP(Q24,$R$10:$U$73,4,FALSE))</f>
        <v>11</v>
      </c>
      <c r="I24" s="5" t="str">
        <f t="shared" si="0"/>
        <v>**</v>
      </c>
      <c r="J24" s="5" t="str">
        <f t="shared" si="1"/>
        <v>**</v>
      </c>
      <c r="K24" s="5" t="str">
        <f t="shared" si="2"/>
        <v>***</v>
      </c>
      <c r="L24" s="5">
        <f t="shared" si="3"/>
        <v>1996</v>
      </c>
      <c r="M24" s="5" t="str">
        <f t="shared" si="4"/>
        <v>***</v>
      </c>
      <c r="N24" s="5">
        <f t="shared" si="5"/>
        <v>3078</v>
      </c>
      <c r="O24" s="5">
        <f ca="1">IF(LISTE_HOMMES!I17=""," ",INDIRECT(ADDRESS(H24+9,7,1,FALSE),FALSE))</f>
        <v>2524</v>
      </c>
      <c r="P24" s="6"/>
      <c r="Q24" s="292" t="str">
        <f t="shared" si="6"/>
        <v>CALLOCH Philippe 5C3388</v>
      </c>
      <c r="R24" s="292" t="str">
        <f>SCORE_H!D336</f>
        <v>VERCHERE Dominique 5A1996</v>
      </c>
      <c r="U24" s="1">
        <v>15</v>
      </c>
    </row>
    <row r="25" spans="2:21" ht="15" customHeight="1">
      <c r="B25" s="75">
        <v>16</v>
      </c>
      <c r="C25" s="4" t="str">
        <f>IF(LISTE_HOMMES!E18=""," ",LISTE_HOMMES!E18)</f>
        <v>1180297U</v>
      </c>
      <c r="D25" s="99" t="str">
        <f>IF(LISTE_HOMMES!F18=""," ",LISTE_HOMMES!F18)</f>
        <v>BONTEMPS</v>
      </c>
      <c r="E25" s="99" t="str">
        <f>IF(LISTE_HOMMES!G18=""," ",LISTE_HOMMES!G18)</f>
        <v>Christophe</v>
      </c>
      <c r="F25" s="4" t="str">
        <f>IF(LISTE_HOMMES!H18=""," ",LISTE_HOMMES!H18)</f>
        <v>NC</v>
      </c>
      <c r="G25" s="4">
        <f>IF(LISTE_HOMMES!I18=""," ",LISTE_HOMMES!I18)</f>
        <v>4800</v>
      </c>
      <c r="H25" s="5">
        <f>IF(LISTE_HOMMES!I18=""," ",VLOOKUP(Q25,$R$10:$U$73,4,FALSE))</f>
        <v>16</v>
      </c>
      <c r="I25" s="5" t="str">
        <f t="shared" si="0"/>
        <v>**</v>
      </c>
      <c r="J25" s="5" t="str">
        <f t="shared" si="1"/>
        <v>**</v>
      </c>
      <c r="K25" s="5" t="str">
        <f t="shared" si="2"/>
        <v>***</v>
      </c>
      <c r="L25" s="5" t="str">
        <f t="shared" si="3"/>
        <v>***</v>
      </c>
      <c r="M25" s="5" t="str">
        <f t="shared" si="4"/>
        <v>***</v>
      </c>
      <c r="N25" s="5" t="str">
        <f t="shared" si="5"/>
        <v>***</v>
      </c>
      <c r="O25" s="5">
        <f ca="1">IF(LISTE_HOMMES!I18=""," ",INDIRECT(ADDRESS(H25+9,7,1,FALSE),FALSE))</f>
        <v>4800</v>
      </c>
      <c r="P25" s="6"/>
      <c r="Q25" s="292" t="str">
        <f t="shared" si="6"/>
        <v>BONTEMPS Christophe NC4800</v>
      </c>
      <c r="R25" s="292" t="str">
        <f>SCORE_H!D337</f>
        <v>BONTEMPS Christophe NC4800</v>
      </c>
      <c r="U25" s="1">
        <v>16</v>
      </c>
    </row>
    <row r="26" spans="1:21" ht="15" customHeight="1">
      <c r="A26" s="42"/>
      <c r="B26" s="75">
        <v>17</v>
      </c>
      <c r="C26" s="4" t="str">
        <f>IF(LISTE_HOMMES!E19=""," ",LISTE_HOMMES!E19)</f>
        <v> </v>
      </c>
      <c r="D26" s="99" t="str">
        <f>IF(LISTE_HOMMES!F19=""," ",LISTE_HOMMES!F19)</f>
        <v> </v>
      </c>
      <c r="E26" s="99" t="str">
        <f>IF(LISTE_HOMMES!G19=""," ",LISTE_HOMMES!G19)</f>
        <v> </v>
      </c>
      <c r="F26" s="4" t="str">
        <f>IF(LISTE_HOMMES!H19=""," ",LISTE_HOMMES!H19)</f>
        <v> </v>
      </c>
      <c r="G26" s="4" t="str">
        <f>IF(LISTE_HOMMES!I19=""," ",LISTE_HOMMES!I19)</f>
        <v> </v>
      </c>
      <c r="H26" s="5" t="str">
        <f>IF(LISTE_HOMMES!I19=""," ",VLOOKUP(Q26,$R$10:$U$73,4,FALSE))</f>
        <v> </v>
      </c>
      <c r="I26" s="5" t="str">
        <f aca="true" t="shared" si="7" ref="I26:I73">IF(ISERROR(VLOOKUP(Q26,_t32,9,FALSE)),IF(ISERROR(VLOOKUP(Q26,_t32p,7,FALSE)),"****",IF(N(VLOOKUP(Q26,_t32p,7,FALSE))=1,"Forfait","***")),IF(N(VLOOKUP(Q26,_t32,9,FALSE))=1,"**",IF(AND(VLOOKUP(Q26,_t32,5,FALSE)=VLOOKUP(Q26,_t32,7,FALSE),VLOOKUP(Q26,_t32,5,FALSE)&gt;4000),4000,IF(VLOOKUP(Q26,_t32,7,FALSE)&gt;VLOOKUP(Q26,_t32,5,FALSE),"*",MIN(VLOOKUP(Q26,_t32,5,FALSE),VLOOKUP(Q26,_t32,7,FALSE))))))</f>
        <v>****</v>
      </c>
      <c r="J26" s="5" t="str">
        <f aca="true" t="shared" si="8" ref="J26:J73">IF(ISERROR(VLOOKUP(Q26,_t16,9,FALSE)),IF(ISERROR(VLOOKUP(Q26,_t16p,7,FALSE)),"****",IF(N(VLOOKUP(Q26,_t16p,7,FALSE))=1,"Forfait","***")),IF(N(VLOOKUP(Q26,_t16,9,FALSE))=1,"**",IF(AND(VLOOKUP(Q26,_t16,5,FALSE)=VLOOKUP(Q26,_t16,7,FALSE),VLOOKUP(Q26,_t16,5,FALSE)&gt;4000),4000,IF(VLOOKUP(Q26,_t16,7,FALSE)&gt;VLOOKUP(Q26,_t16,5,FALSE),"*",MIN(VLOOKUP(Q26,_t16,5,FALSE),VLOOKUP(Q26,_t16,7,FALSE))))))</f>
        <v>****</v>
      </c>
      <c r="K26" s="5" t="str">
        <f aca="true" t="shared" si="9" ref="K26:K73">IF(ISERROR(VLOOKUP(Q26,_t8,9,FALSE)),IF(ISERROR(VLOOKUP(Q26,_t8p,7,FALSE)),"****",IF(N(VLOOKUP(Q26,_t8p,7,FALSE))=1,"Forfait","***")),IF(N(VLOOKUP(Q26,_t8,9,FALSE))=1,"**",IF(AND(VLOOKUP(Q26,_t8,5,FALSE)=VLOOKUP(Q26,_t8,7,FALSE),VLOOKUP(Q26,_t8,5,FALSE)&gt;4000),4000,IF(VLOOKUP(Q26,_t8,7,FALSE)&gt;VLOOKUP(Q26,_t8,5,FALSE),"*",MIN(VLOOKUP(Q26,_t8,5,FALSE),VLOOKUP(Q26,_t8,7,FALSE))))))</f>
        <v>****</v>
      </c>
      <c r="L26" s="5" t="str">
        <f aca="true" t="shared" si="10" ref="L26:L73">IF(ISERROR(VLOOKUP(Q26,_t4,9,FALSE)),IF(ISERROR(VLOOKUP(Q26,_t4p,7,FALSE)),"****",IF(N(VLOOKUP(Q26,_t4p,7,FALSE))=1,"Forfait","***")),IF(N(VLOOKUP(Q26,_t4,9,FALSE))=1,"**",IF(AND(VLOOKUP(Q26,_t4,5,FALSE)=VLOOKUP(Q26,_t4,7,FALSE),VLOOKUP(Q26,_t4,5,FALSE)&gt;4000),4000,IF(VLOOKUP(Q26,_t4,7,FALSE)&gt;VLOOKUP(Q26,_t4,5,FALSE),"*",MIN(VLOOKUP(Q26,_t4,5,FALSE),VLOOKUP(Q26,_t4,7,FALSE))))))</f>
        <v>****</v>
      </c>
      <c r="M26" s="5" t="str">
        <f aca="true" t="shared" si="11" ref="M26:M73">IF(ISERROR(VLOOKUP(Q26,_t2,9,FALSE)),IF(ISERROR(VLOOKUP(Q26,_t2p,7,FALSE)),"****",IF(N(VLOOKUP(Q26,_t2p,7,FALSE))=1,"Forfait","***")),IF(N(VLOOKUP(Q26,_t2,9,FALSE))=1,"**",IF(AND(VLOOKUP(Q26,_t2,5,FALSE)=VLOOKUP(Q26,_t2,7,FALSE),VLOOKUP(Q26,_t2,5,FALSE)&gt;4000),4000,IF(VLOOKUP(Q26,_t2,7,FALSE)&gt;VLOOKUP(Q26,_t2,5,FALSE),"*",MIN(VLOOKUP(Q26,_t2,5,FALSE),VLOOKUP(Q26,_t2,7,FALSE))))))</f>
        <v>****</v>
      </c>
      <c r="N26" s="5" t="str">
        <f aca="true" t="shared" si="12" ref="N26:N73">IF(ISERROR(VLOOKUP(Q26,_t1,9,FALSE)),IF(ISERROR(VLOOKUP(Q26,_t1p,7,FALSE)),"****",IF(N(VLOOKUP(Q26,_t1p,7,FALSE))=1,"Forfait","***")),IF(N(VLOOKUP(Q26,_t1,9,FALSE))=1,"**",IF(AND(VLOOKUP(Q26,_t1,5,FALSE)=VLOOKUP(Q26,_t1,7,FALSE),VLOOKUP(Q26,_t1,5,FALSE)&gt;4000),4000,IF(VLOOKUP(Q26,_t1,7,FALSE)&gt;VLOOKUP(Q26,_t1,5,FALSE),"*",MIN(VLOOKUP(Q26,_t1,5,FALSE),VLOOKUP(Q26,_t1,7,FALSE))))))</f>
        <v>****</v>
      </c>
      <c r="O26" s="5" t="str">
        <f ca="1">IF(LISTE_HOMMES!I19=""," ",INDIRECT(ADDRESS(H26+9,7,1,FALSE),FALSE))</f>
        <v> </v>
      </c>
      <c r="P26" s="6"/>
      <c r="Q26" s="292" t="str">
        <f t="shared" si="6"/>
        <v>      </v>
      </c>
      <c r="R26" s="292">
        <f>SCORE_H!D338</f>
      </c>
      <c r="U26" s="1">
        <v>17</v>
      </c>
    </row>
    <row r="27" spans="2:21" ht="15" customHeight="1">
      <c r="B27" s="75">
        <v>18</v>
      </c>
      <c r="C27" s="4" t="str">
        <f>IF(LISTE_HOMMES!E20=""," ",LISTE_HOMMES!E20)</f>
        <v> </v>
      </c>
      <c r="D27" s="99" t="str">
        <f>IF(LISTE_HOMMES!F20=""," ",LISTE_HOMMES!F20)</f>
        <v> </v>
      </c>
      <c r="E27" s="99" t="str">
        <f>IF(LISTE_HOMMES!G20=""," ",LISTE_HOMMES!G20)</f>
        <v> </v>
      </c>
      <c r="F27" s="4" t="str">
        <f>IF(LISTE_HOMMES!H20=""," ",LISTE_HOMMES!H20)</f>
        <v> </v>
      </c>
      <c r="G27" s="4" t="str">
        <f>IF(LISTE_HOMMES!I20=""," ",LISTE_HOMMES!I20)</f>
        <v> </v>
      </c>
      <c r="H27" s="5" t="str">
        <f>IF(LISTE_HOMMES!I20=""," ",VLOOKUP(Q27,$R$10:$U$73,4,FALSE))</f>
        <v> </v>
      </c>
      <c r="I27" s="5" t="str">
        <f t="shared" si="7"/>
        <v>****</v>
      </c>
      <c r="J27" s="5" t="str">
        <f t="shared" si="8"/>
        <v>****</v>
      </c>
      <c r="K27" s="5" t="str">
        <f t="shared" si="9"/>
        <v>****</v>
      </c>
      <c r="L27" s="5" t="str">
        <f t="shared" si="10"/>
        <v>****</v>
      </c>
      <c r="M27" s="5" t="str">
        <f t="shared" si="11"/>
        <v>****</v>
      </c>
      <c r="N27" s="5" t="str">
        <f t="shared" si="12"/>
        <v>****</v>
      </c>
      <c r="O27" s="5" t="str">
        <f ca="1">IF(LISTE_HOMMES!I20=""," ",INDIRECT(ADDRESS(H27+9,7,1,FALSE),FALSE))</f>
        <v> </v>
      </c>
      <c r="P27" s="6"/>
      <c r="Q27" s="292" t="str">
        <f t="shared" si="6"/>
        <v>      </v>
      </c>
      <c r="R27" s="292">
        <f>SCORE_H!D339</f>
      </c>
      <c r="U27" s="1">
        <v>18</v>
      </c>
    </row>
    <row r="28" spans="2:21" ht="15" customHeight="1">
      <c r="B28" s="75">
        <v>19</v>
      </c>
      <c r="C28" s="4" t="str">
        <f>IF(LISTE_HOMMES!E21=""," ",LISTE_HOMMES!E21)</f>
        <v> </v>
      </c>
      <c r="D28" s="99" t="str">
        <f>IF(LISTE_HOMMES!F21=""," ",LISTE_HOMMES!F21)</f>
        <v> </v>
      </c>
      <c r="E28" s="99" t="str">
        <f>IF(LISTE_HOMMES!G21=""," ",LISTE_HOMMES!G21)</f>
        <v> </v>
      </c>
      <c r="F28" s="4" t="str">
        <f>IF(LISTE_HOMMES!H21=""," ",LISTE_HOMMES!H21)</f>
        <v> </v>
      </c>
      <c r="G28" s="4" t="str">
        <f>IF(LISTE_HOMMES!I21=""," ",LISTE_HOMMES!I21)</f>
        <v> </v>
      </c>
      <c r="H28" s="5" t="str">
        <f>IF(LISTE_HOMMES!I21=""," ",VLOOKUP(Q28,$R$10:$U$73,4,FALSE))</f>
        <v> </v>
      </c>
      <c r="I28" s="5" t="str">
        <f t="shared" si="7"/>
        <v>****</v>
      </c>
      <c r="J28" s="5" t="str">
        <f t="shared" si="8"/>
        <v>****</v>
      </c>
      <c r="K28" s="5" t="str">
        <f t="shared" si="9"/>
        <v>****</v>
      </c>
      <c r="L28" s="5" t="str">
        <f t="shared" si="10"/>
        <v>****</v>
      </c>
      <c r="M28" s="5" t="str">
        <f t="shared" si="11"/>
        <v>****</v>
      </c>
      <c r="N28" s="5" t="str">
        <f t="shared" si="12"/>
        <v>****</v>
      </c>
      <c r="O28" s="5" t="str">
        <f ca="1">IF(LISTE_HOMMES!I21=""," ",INDIRECT(ADDRESS(H28+9,7,1,FALSE),FALSE))</f>
        <v> </v>
      </c>
      <c r="P28" s="6"/>
      <c r="Q28" s="292" t="str">
        <f t="shared" si="6"/>
        <v>      </v>
      </c>
      <c r="R28" s="292">
        <f>SCORE_H!D340</f>
      </c>
      <c r="U28" s="1">
        <v>19</v>
      </c>
    </row>
    <row r="29" spans="2:21" ht="15" customHeight="1">
      <c r="B29" s="75">
        <v>20</v>
      </c>
      <c r="C29" s="4" t="str">
        <f>IF(LISTE_HOMMES!E22=""," ",LISTE_HOMMES!E22)</f>
        <v> </v>
      </c>
      <c r="D29" s="99" t="str">
        <f>IF(LISTE_HOMMES!F22=""," ",LISTE_HOMMES!F22)</f>
        <v> </v>
      </c>
      <c r="E29" s="99" t="str">
        <f>IF(LISTE_HOMMES!G22=""," ",LISTE_HOMMES!G22)</f>
        <v> </v>
      </c>
      <c r="F29" s="4" t="str">
        <f>IF(LISTE_HOMMES!H22=""," ",LISTE_HOMMES!H22)</f>
        <v> </v>
      </c>
      <c r="G29" s="4" t="str">
        <f>IF(LISTE_HOMMES!I22=""," ",LISTE_HOMMES!I22)</f>
        <v> </v>
      </c>
      <c r="H29" s="5" t="str">
        <f>IF(LISTE_HOMMES!I22=""," ",VLOOKUP(Q29,$R$10:$U$73,4,FALSE))</f>
        <v> </v>
      </c>
      <c r="I29" s="5" t="str">
        <f t="shared" si="7"/>
        <v>****</v>
      </c>
      <c r="J29" s="5" t="str">
        <f t="shared" si="8"/>
        <v>****</v>
      </c>
      <c r="K29" s="5" t="str">
        <f t="shared" si="9"/>
        <v>****</v>
      </c>
      <c r="L29" s="5" t="str">
        <f t="shared" si="10"/>
        <v>****</v>
      </c>
      <c r="M29" s="5" t="str">
        <f t="shared" si="11"/>
        <v>****</v>
      </c>
      <c r="N29" s="5" t="str">
        <f t="shared" si="12"/>
        <v>****</v>
      </c>
      <c r="O29" s="5" t="str">
        <f ca="1">IF(LISTE_HOMMES!I22=""," ",INDIRECT(ADDRESS(H29+9,7,1,FALSE),FALSE))</f>
        <v> </v>
      </c>
      <c r="P29" s="6"/>
      <c r="Q29" s="292" t="str">
        <f t="shared" si="6"/>
        <v>      </v>
      </c>
      <c r="R29" s="292">
        <f>SCORE_H!D341</f>
      </c>
      <c r="U29" s="1">
        <v>20</v>
      </c>
    </row>
    <row r="30" spans="2:21" ht="15" customHeight="1">
      <c r="B30" s="75">
        <v>21</v>
      </c>
      <c r="C30" s="4" t="str">
        <f>IF(LISTE_HOMMES!E23=""," ",LISTE_HOMMES!E23)</f>
        <v> </v>
      </c>
      <c r="D30" s="99" t="str">
        <f>IF(LISTE_HOMMES!F23=""," ",LISTE_HOMMES!F23)</f>
        <v> </v>
      </c>
      <c r="E30" s="99" t="str">
        <f>IF(LISTE_HOMMES!G23=""," ",LISTE_HOMMES!G23)</f>
        <v> </v>
      </c>
      <c r="F30" s="4" t="str">
        <f>IF(LISTE_HOMMES!H23=""," ",LISTE_HOMMES!H23)</f>
        <v> </v>
      </c>
      <c r="G30" s="4" t="str">
        <f>IF(LISTE_HOMMES!I23=""," ",LISTE_HOMMES!I23)</f>
        <v> </v>
      </c>
      <c r="H30" s="5" t="str">
        <f>IF(LISTE_HOMMES!I23=""," ",VLOOKUP(Q30,$R$10:$U$73,4,FALSE))</f>
        <v> </v>
      </c>
      <c r="I30" s="5" t="str">
        <f t="shared" si="7"/>
        <v>****</v>
      </c>
      <c r="J30" s="5" t="str">
        <f t="shared" si="8"/>
        <v>****</v>
      </c>
      <c r="K30" s="5" t="str">
        <f t="shared" si="9"/>
        <v>****</v>
      </c>
      <c r="L30" s="5" t="str">
        <f t="shared" si="10"/>
        <v>****</v>
      </c>
      <c r="M30" s="5" t="str">
        <f t="shared" si="11"/>
        <v>****</v>
      </c>
      <c r="N30" s="5" t="str">
        <f t="shared" si="12"/>
        <v>****</v>
      </c>
      <c r="O30" s="5" t="str">
        <f ca="1">IF(LISTE_HOMMES!I23=""," ",INDIRECT(ADDRESS(H30+9,7,1,FALSE),FALSE))</f>
        <v> </v>
      </c>
      <c r="P30" s="6"/>
      <c r="Q30" s="292" t="str">
        <f t="shared" si="6"/>
        <v>      </v>
      </c>
      <c r="R30" s="292">
        <f>SCORE_H!D342</f>
      </c>
      <c r="U30" s="1">
        <v>21</v>
      </c>
    </row>
    <row r="31" spans="2:21" ht="15" customHeight="1">
      <c r="B31" s="75">
        <v>22</v>
      </c>
      <c r="C31" s="4" t="str">
        <f>IF(LISTE_HOMMES!E24=""," ",LISTE_HOMMES!E24)</f>
        <v> </v>
      </c>
      <c r="D31" s="99" t="str">
        <f>IF(LISTE_HOMMES!F24=""," ",LISTE_HOMMES!F24)</f>
        <v> </v>
      </c>
      <c r="E31" s="99" t="str">
        <f>IF(LISTE_HOMMES!G24=""," ",LISTE_HOMMES!G24)</f>
        <v> </v>
      </c>
      <c r="F31" s="4" t="str">
        <f>IF(LISTE_HOMMES!H24=""," ",LISTE_HOMMES!H24)</f>
        <v> </v>
      </c>
      <c r="G31" s="4" t="str">
        <f>IF(LISTE_HOMMES!I24=""," ",LISTE_HOMMES!I24)</f>
        <v> </v>
      </c>
      <c r="H31" s="5" t="str">
        <f>IF(LISTE_HOMMES!I24=""," ",VLOOKUP(Q31,$R$10:$U$73,4,FALSE))</f>
        <v> </v>
      </c>
      <c r="I31" s="5" t="str">
        <f t="shared" si="7"/>
        <v>****</v>
      </c>
      <c r="J31" s="5" t="str">
        <f t="shared" si="8"/>
        <v>****</v>
      </c>
      <c r="K31" s="5" t="str">
        <f t="shared" si="9"/>
        <v>****</v>
      </c>
      <c r="L31" s="5" t="str">
        <f t="shared" si="10"/>
        <v>****</v>
      </c>
      <c r="M31" s="5" t="str">
        <f t="shared" si="11"/>
        <v>****</v>
      </c>
      <c r="N31" s="5" t="str">
        <f t="shared" si="12"/>
        <v>****</v>
      </c>
      <c r="O31" s="5" t="str">
        <f ca="1">IF(LISTE_HOMMES!I24=""," ",INDIRECT(ADDRESS(H31+9,7,1,FALSE),FALSE))</f>
        <v> </v>
      </c>
      <c r="P31" s="6"/>
      <c r="Q31" s="292" t="str">
        <f t="shared" si="6"/>
        <v>      </v>
      </c>
      <c r="R31" s="292">
        <f>SCORE_H!D343</f>
      </c>
      <c r="U31" s="1">
        <v>22</v>
      </c>
    </row>
    <row r="32" spans="2:21" ht="15" customHeight="1">
      <c r="B32" s="75">
        <v>23</v>
      </c>
      <c r="C32" s="4" t="str">
        <f>IF(LISTE_HOMMES!E25=""," ",LISTE_HOMMES!E25)</f>
        <v> </v>
      </c>
      <c r="D32" s="99" t="str">
        <f>IF(LISTE_HOMMES!F25=""," ",LISTE_HOMMES!F25)</f>
        <v> </v>
      </c>
      <c r="E32" s="99" t="str">
        <f>IF(LISTE_HOMMES!G25=""," ",LISTE_HOMMES!G25)</f>
        <v> </v>
      </c>
      <c r="F32" s="4" t="str">
        <f>IF(LISTE_HOMMES!H25=""," ",LISTE_HOMMES!H25)</f>
        <v> </v>
      </c>
      <c r="G32" s="4" t="str">
        <f>IF(LISTE_HOMMES!I25=""," ",LISTE_HOMMES!I25)</f>
        <v> </v>
      </c>
      <c r="H32" s="5" t="str">
        <f>IF(LISTE_HOMMES!I25=""," ",VLOOKUP(Q32,$R$10:$U$73,4,FALSE))</f>
        <v> </v>
      </c>
      <c r="I32" s="5" t="str">
        <f t="shared" si="7"/>
        <v>****</v>
      </c>
      <c r="J32" s="5" t="str">
        <f t="shared" si="8"/>
        <v>****</v>
      </c>
      <c r="K32" s="5" t="str">
        <f t="shared" si="9"/>
        <v>****</v>
      </c>
      <c r="L32" s="5" t="str">
        <f t="shared" si="10"/>
        <v>****</v>
      </c>
      <c r="M32" s="5" t="str">
        <f t="shared" si="11"/>
        <v>****</v>
      </c>
      <c r="N32" s="5" t="str">
        <f t="shared" si="12"/>
        <v>****</v>
      </c>
      <c r="O32" s="5" t="str">
        <f ca="1">IF(LISTE_HOMMES!I25=""," ",INDIRECT(ADDRESS(H32+9,7,1,FALSE),FALSE))</f>
        <v> </v>
      </c>
      <c r="P32" s="6"/>
      <c r="Q32" s="292" t="str">
        <f t="shared" si="6"/>
        <v>      </v>
      </c>
      <c r="R32" s="292">
        <f>SCORE_H!D344</f>
      </c>
      <c r="U32" s="1">
        <v>23</v>
      </c>
    </row>
    <row r="33" spans="2:21" ht="15" customHeight="1">
      <c r="B33" s="75">
        <v>24</v>
      </c>
      <c r="C33" s="4" t="str">
        <f>IF(LISTE_HOMMES!E26=""," ",LISTE_HOMMES!E26)</f>
        <v> </v>
      </c>
      <c r="D33" s="99" t="str">
        <f>IF(LISTE_HOMMES!F26=""," ",LISTE_HOMMES!F26)</f>
        <v> </v>
      </c>
      <c r="E33" s="99" t="str">
        <f>IF(LISTE_HOMMES!G26=""," ",LISTE_HOMMES!G26)</f>
        <v> </v>
      </c>
      <c r="F33" s="4" t="str">
        <f>IF(LISTE_HOMMES!H26=""," ",LISTE_HOMMES!H26)</f>
        <v> </v>
      </c>
      <c r="G33" s="4" t="str">
        <f>IF(LISTE_HOMMES!I26=""," ",LISTE_HOMMES!I26)</f>
        <v> </v>
      </c>
      <c r="H33" s="5" t="str">
        <f>IF(LISTE_HOMMES!I26=""," ",VLOOKUP(Q33,$R$10:$U$73,4,FALSE))</f>
        <v> </v>
      </c>
      <c r="I33" s="5" t="str">
        <f t="shared" si="7"/>
        <v>****</v>
      </c>
      <c r="J33" s="5" t="str">
        <f t="shared" si="8"/>
        <v>****</v>
      </c>
      <c r="K33" s="5" t="str">
        <f t="shared" si="9"/>
        <v>****</v>
      </c>
      <c r="L33" s="5" t="str">
        <f t="shared" si="10"/>
        <v>****</v>
      </c>
      <c r="M33" s="5" t="str">
        <f t="shared" si="11"/>
        <v>****</v>
      </c>
      <c r="N33" s="5" t="str">
        <f t="shared" si="12"/>
        <v>****</v>
      </c>
      <c r="O33" s="5" t="str">
        <f ca="1">IF(LISTE_HOMMES!I26=""," ",INDIRECT(ADDRESS(H33+9,7,1,FALSE),FALSE))</f>
        <v> </v>
      </c>
      <c r="P33" s="6"/>
      <c r="Q33" s="292" t="str">
        <f t="shared" si="6"/>
        <v>      </v>
      </c>
      <c r="R33" s="292">
        <f>SCORE_H!D345</f>
      </c>
      <c r="U33" s="1">
        <v>24</v>
      </c>
    </row>
    <row r="34" spans="2:21" ht="15" customHeight="1">
      <c r="B34" s="75">
        <v>25</v>
      </c>
      <c r="C34" s="4" t="str">
        <f>IF(LISTE_HOMMES!E27=""," ",LISTE_HOMMES!E27)</f>
        <v> </v>
      </c>
      <c r="D34" s="99" t="str">
        <f>IF(LISTE_HOMMES!F27=""," ",LISTE_HOMMES!F27)</f>
        <v> </v>
      </c>
      <c r="E34" s="99" t="str">
        <f>IF(LISTE_HOMMES!G27=""," ",LISTE_HOMMES!G27)</f>
        <v> </v>
      </c>
      <c r="F34" s="4" t="str">
        <f>IF(LISTE_HOMMES!H27=""," ",LISTE_HOMMES!H27)</f>
        <v> </v>
      </c>
      <c r="G34" s="4" t="str">
        <f>IF(LISTE_HOMMES!I27=""," ",LISTE_HOMMES!I27)</f>
        <v> </v>
      </c>
      <c r="H34" s="5" t="str">
        <f>IF(LISTE_HOMMES!I27=""," ",VLOOKUP(Q34,$R$10:$U$73,4,FALSE))</f>
        <v> </v>
      </c>
      <c r="I34" s="5" t="str">
        <f t="shared" si="7"/>
        <v>****</v>
      </c>
      <c r="J34" s="5" t="str">
        <f t="shared" si="8"/>
        <v>****</v>
      </c>
      <c r="K34" s="5" t="str">
        <f t="shared" si="9"/>
        <v>****</v>
      </c>
      <c r="L34" s="5" t="str">
        <f t="shared" si="10"/>
        <v>****</v>
      </c>
      <c r="M34" s="5" t="str">
        <f t="shared" si="11"/>
        <v>****</v>
      </c>
      <c r="N34" s="5" t="str">
        <f t="shared" si="12"/>
        <v>****</v>
      </c>
      <c r="O34" s="5" t="str">
        <f ca="1">IF(LISTE_HOMMES!I27=""," ",INDIRECT(ADDRESS(H34+9,7,1,FALSE),FALSE))</f>
        <v> </v>
      </c>
      <c r="P34" s="6"/>
      <c r="Q34" s="292" t="str">
        <f t="shared" si="6"/>
        <v>      </v>
      </c>
      <c r="R34" s="292">
        <f>SCORE_H!D346</f>
      </c>
      <c r="U34" s="1">
        <v>25</v>
      </c>
    </row>
    <row r="35" spans="2:21" ht="15" customHeight="1">
      <c r="B35" s="75">
        <v>26</v>
      </c>
      <c r="C35" s="4" t="str">
        <f>IF(LISTE_HOMMES!E28=""," ",LISTE_HOMMES!E28)</f>
        <v> </v>
      </c>
      <c r="D35" s="99" t="str">
        <f>IF(LISTE_HOMMES!F28=""," ",LISTE_HOMMES!F28)</f>
        <v> </v>
      </c>
      <c r="E35" s="99" t="str">
        <f>IF(LISTE_HOMMES!G28=""," ",LISTE_HOMMES!G28)</f>
        <v> </v>
      </c>
      <c r="F35" s="4" t="str">
        <f>IF(LISTE_HOMMES!H28=""," ",LISTE_HOMMES!H28)</f>
        <v> </v>
      </c>
      <c r="G35" s="4" t="str">
        <f>IF(LISTE_HOMMES!I28=""," ",LISTE_HOMMES!I28)</f>
        <v> </v>
      </c>
      <c r="H35" s="5" t="str">
        <f>IF(LISTE_HOMMES!I28=""," ",VLOOKUP(Q35,$R$10:$U$73,4,FALSE))</f>
        <v> </v>
      </c>
      <c r="I35" s="5" t="str">
        <f t="shared" si="7"/>
        <v>****</v>
      </c>
      <c r="J35" s="5" t="str">
        <f t="shared" si="8"/>
        <v>****</v>
      </c>
      <c r="K35" s="5" t="str">
        <f t="shared" si="9"/>
        <v>****</v>
      </c>
      <c r="L35" s="5" t="str">
        <f t="shared" si="10"/>
        <v>****</v>
      </c>
      <c r="M35" s="5" t="str">
        <f t="shared" si="11"/>
        <v>****</v>
      </c>
      <c r="N35" s="5" t="str">
        <f t="shared" si="12"/>
        <v>****</v>
      </c>
      <c r="O35" s="5" t="str">
        <f ca="1">IF(LISTE_HOMMES!I28=""," ",INDIRECT(ADDRESS(H35+9,7,1,FALSE),FALSE))</f>
        <v> </v>
      </c>
      <c r="P35" s="6"/>
      <c r="Q35" s="292" t="str">
        <f t="shared" si="6"/>
        <v>      </v>
      </c>
      <c r="R35" s="292">
        <f>SCORE_H!D347</f>
      </c>
      <c r="U35" s="1">
        <v>26</v>
      </c>
    </row>
    <row r="36" spans="2:21" ht="15" customHeight="1">
      <c r="B36" s="75">
        <v>27</v>
      </c>
      <c r="C36" s="4" t="str">
        <f>IF(LISTE_HOMMES!E29=""," ",LISTE_HOMMES!E29)</f>
        <v> </v>
      </c>
      <c r="D36" s="99" t="str">
        <f>IF(LISTE_HOMMES!F29=""," ",LISTE_HOMMES!F29)</f>
        <v> </v>
      </c>
      <c r="E36" s="99" t="str">
        <f>IF(LISTE_HOMMES!G29=""," ",LISTE_HOMMES!G29)</f>
        <v> </v>
      </c>
      <c r="F36" s="4" t="str">
        <f>IF(LISTE_HOMMES!H29=""," ",LISTE_HOMMES!H29)</f>
        <v> </v>
      </c>
      <c r="G36" s="4" t="str">
        <f>IF(LISTE_HOMMES!I29=""," ",LISTE_HOMMES!I29)</f>
        <v> </v>
      </c>
      <c r="H36" s="5" t="str">
        <f>IF(LISTE_HOMMES!I29=""," ",VLOOKUP(Q36,$R$10:$U$73,4,FALSE))</f>
        <v> </v>
      </c>
      <c r="I36" s="5" t="str">
        <f t="shared" si="7"/>
        <v>****</v>
      </c>
      <c r="J36" s="5" t="str">
        <f t="shared" si="8"/>
        <v>****</v>
      </c>
      <c r="K36" s="5" t="str">
        <f t="shared" si="9"/>
        <v>****</v>
      </c>
      <c r="L36" s="5" t="str">
        <f t="shared" si="10"/>
        <v>****</v>
      </c>
      <c r="M36" s="5" t="str">
        <f t="shared" si="11"/>
        <v>****</v>
      </c>
      <c r="N36" s="5" t="str">
        <f t="shared" si="12"/>
        <v>****</v>
      </c>
      <c r="O36" s="5" t="str">
        <f ca="1">IF(LISTE_HOMMES!I29=""," ",INDIRECT(ADDRESS(H36+9,7,1,FALSE),FALSE))</f>
        <v> </v>
      </c>
      <c r="P36" s="6"/>
      <c r="Q36" s="292" t="str">
        <f t="shared" si="6"/>
        <v>      </v>
      </c>
      <c r="R36" s="292">
        <f>SCORE_H!D348</f>
      </c>
      <c r="U36" s="1">
        <v>27</v>
      </c>
    </row>
    <row r="37" spans="2:21" ht="15" customHeight="1">
      <c r="B37" s="75">
        <v>28</v>
      </c>
      <c r="C37" s="4" t="str">
        <f>IF(LISTE_HOMMES!E30=""," ",LISTE_HOMMES!E30)</f>
        <v> </v>
      </c>
      <c r="D37" s="99" t="str">
        <f>IF(LISTE_HOMMES!F30=""," ",LISTE_HOMMES!F30)</f>
        <v> </v>
      </c>
      <c r="E37" s="99" t="str">
        <f>IF(LISTE_HOMMES!G30=""," ",LISTE_HOMMES!G30)</f>
        <v> </v>
      </c>
      <c r="F37" s="4" t="str">
        <f>IF(LISTE_HOMMES!H30=""," ",LISTE_HOMMES!H30)</f>
        <v> </v>
      </c>
      <c r="G37" s="4" t="str">
        <f>IF(LISTE_HOMMES!I30=""," ",LISTE_HOMMES!I30)</f>
        <v> </v>
      </c>
      <c r="H37" s="5" t="str">
        <f>IF(LISTE_HOMMES!I30=""," ",VLOOKUP(Q37,$R$10:$U$73,4,FALSE))</f>
        <v> </v>
      </c>
      <c r="I37" s="5" t="str">
        <f t="shared" si="7"/>
        <v>****</v>
      </c>
      <c r="J37" s="5" t="str">
        <f t="shared" si="8"/>
        <v>****</v>
      </c>
      <c r="K37" s="5" t="str">
        <f t="shared" si="9"/>
        <v>****</v>
      </c>
      <c r="L37" s="5" t="str">
        <f t="shared" si="10"/>
        <v>****</v>
      </c>
      <c r="M37" s="5" t="str">
        <f t="shared" si="11"/>
        <v>****</v>
      </c>
      <c r="N37" s="5" t="str">
        <f t="shared" si="12"/>
        <v>****</v>
      </c>
      <c r="O37" s="5" t="str">
        <f ca="1">IF(LISTE_HOMMES!I30=""," ",INDIRECT(ADDRESS(H37+9,7,1,FALSE),FALSE))</f>
        <v> </v>
      </c>
      <c r="P37" s="6"/>
      <c r="Q37" s="292" t="str">
        <f t="shared" si="6"/>
        <v>      </v>
      </c>
      <c r="R37" s="292">
        <f>SCORE_H!D349</f>
      </c>
      <c r="U37" s="1">
        <v>28</v>
      </c>
    </row>
    <row r="38" spans="2:21" ht="15" customHeight="1">
      <c r="B38" s="75">
        <v>29</v>
      </c>
      <c r="C38" s="4" t="str">
        <f>IF(LISTE_HOMMES!E31=""," ",LISTE_HOMMES!E31)</f>
        <v> </v>
      </c>
      <c r="D38" s="99" t="str">
        <f>IF(LISTE_HOMMES!F31=""," ",LISTE_HOMMES!F31)</f>
        <v> </v>
      </c>
      <c r="E38" s="99" t="str">
        <f>IF(LISTE_HOMMES!G31=""," ",LISTE_HOMMES!G31)</f>
        <v> </v>
      </c>
      <c r="F38" s="4" t="str">
        <f>IF(LISTE_HOMMES!H31=""," ",LISTE_HOMMES!H31)</f>
        <v> </v>
      </c>
      <c r="G38" s="4" t="str">
        <f>IF(LISTE_HOMMES!I31=""," ",LISTE_HOMMES!I31)</f>
        <v> </v>
      </c>
      <c r="H38" s="5" t="str">
        <f>IF(LISTE_HOMMES!I31=""," ",VLOOKUP(Q38,$R$10:$U$73,4,FALSE))</f>
        <v> </v>
      </c>
      <c r="I38" s="5" t="str">
        <f t="shared" si="7"/>
        <v>****</v>
      </c>
      <c r="J38" s="5" t="str">
        <f t="shared" si="8"/>
        <v>****</v>
      </c>
      <c r="K38" s="5" t="str">
        <f t="shared" si="9"/>
        <v>****</v>
      </c>
      <c r="L38" s="5" t="str">
        <f t="shared" si="10"/>
        <v>****</v>
      </c>
      <c r="M38" s="5" t="str">
        <f t="shared" si="11"/>
        <v>****</v>
      </c>
      <c r="N38" s="5" t="str">
        <f t="shared" si="12"/>
        <v>****</v>
      </c>
      <c r="O38" s="5" t="str">
        <f ca="1">IF(LISTE_HOMMES!I31=""," ",INDIRECT(ADDRESS(H38+9,7,1,FALSE),FALSE))</f>
        <v> </v>
      </c>
      <c r="P38" s="6"/>
      <c r="Q38" s="292" t="str">
        <f t="shared" si="6"/>
        <v>      </v>
      </c>
      <c r="R38" s="292">
        <f>SCORE_H!D350</f>
      </c>
      <c r="U38" s="1">
        <v>29</v>
      </c>
    </row>
    <row r="39" spans="2:21" ht="15" customHeight="1">
      <c r="B39" s="75">
        <v>30</v>
      </c>
      <c r="C39" s="4" t="str">
        <f>IF(LISTE_HOMMES!E32=""," ",LISTE_HOMMES!E32)</f>
        <v> </v>
      </c>
      <c r="D39" s="99" t="str">
        <f>IF(LISTE_HOMMES!F32=""," ",LISTE_HOMMES!F32)</f>
        <v> </v>
      </c>
      <c r="E39" s="99" t="str">
        <f>IF(LISTE_HOMMES!G32=""," ",LISTE_HOMMES!G32)</f>
        <v> </v>
      </c>
      <c r="F39" s="4" t="str">
        <f>IF(LISTE_HOMMES!H32=""," ",LISTE_HOMMES!H32)</f>
        <v> </v>
      </c>
      <c r="G39" s="4" t="str">
        <f>IF(LISTE_HOMMES!I32=""," ",LISTE_HOMMES!I32)</f>
        <v> </v>
      </c>
      <c r="H39" s="5" t="str">
        <f>IF(LISTE_HOMMES!I32=""," ",VLOOKUP(Q39,$R$10:$U$73,4,FALSE))</f>
        <v> </v>
      </c>
      <c r="I39" s="5" t="str">
        <f t="shared" si="7"/>
        <v>****</v>
      </c>
      <c r="J39" s="5" t="str">
        <f t="shared" si="8"/>
        <v>****</v>
      </c>
      <c r="K39" s="5" t="str">
        <f t="shared" si="9"/>
        <v>****</v>
      </c>
      <c r="L39" s="5" t="str">
        <f t="shared" si="10"/>
        <v>****</v>
      </c>
      <c r="M39" s="5" t="str">
        <f t="shared" si="11"/>
        <v>****</v>
      </c>
      <c r="N39" s="5" t="str">
        <f t="shared" si="12"/>
        <v>****</v>
      </c>
      <c r="O39" s="5" t="str">
        <f ca="1">IF(LISTE_HOMMES!I32=""," ",INDIRECT(ADDRESS(H39+9,7,1,FALSE),FALSE))</f>
        <v> </v>
      </c>
      <c r="P39" s="6"/>
      <c r="Q39" s="292" t="str">
        <f t="shared" si="6"/>
        <v>      </v>
      </c>
      <c r="R39" s="292">
        <f>SCORE_H!D351</f>
      </c>
      <c r="U39" s="1">
        <v>30</v>
      </c>
    </row>
    <row r="40" spans="2:21" ht="15" customHeight="1">
      <c r="B40" s="75">
        <v>31</v>
      </c>
      <c r="C40" s="4" t="str">
        <f>IF(LISTE_HOMMES!E33=""," ",LISTE_HOMMES!E33)</f>
        <v> </v>
      </c>
      <c r="D40" s="99" t="str">
        <f>IF(LISTE_HOMMES!F33=""," ",LISTE_HOMMES!F33)</f>
        <v> </v>
      </c>
      <c r="E40" s="99" t="str">
        <f>IF(LISTE_HOMMES!G33=""," ",LISTE_HOMMES!G33)</f>
        <v> </v>
      </c>
      <c r="F40" s="4" t="str">
        <f>IF(LISTE_HOMMES!H33=""," ",LISTE_HOMMES!H33)</f>
        <v> </v>
      </c>
      <c r="G40" s="4" t="str">
        <f>IF(LISTE_HOMMES!I33=""," ",LISTE_HOMMES!I33)</f>
        <v> </v>
      </c>
      <c r="H40" s="5" t="str">
        <f>IF(LISTE_HOMMES!I33=""," ",VLOOKUP(Q40,$R$10:$U$73,4,FALSE))</f>
        <v> </v>
      </c>
      <c r="I40" s="5" t="str">
        <f t="shared" si="7"/>
        <v>****</v>
      </c>
      <c r="J40" s="5" t="str">
        <f t="shared" si="8"/>
        <v>****</v>
      </c>
      <c r="K40" s="5" t="str">
        <f t="shared" si="9"/>
        <v>****</v>
      </c>
      <c r="L40" s="5" t="str">
        <f t="shared" si="10"/>
        <v>****</v>
      </c>
      <c r="M40" s="5" t="str">
        <f t="shared" si="11"/>
        <v>****</v>
      </c>
      <c r="N40" s="5" t="str">
        <f t="shared" si="12"/>
        <v>****</v>
      </c>
      <c r="O40" s="5" t="str">
        <f ca="1">IF(LISTE_HOMMES!I33=""," ",INDIRECT(ADDRESS(H40+9,7,1,FALSE),FALSE))</f>
        <v> </v>
      </c>
      <c r="P40" s="6"/>
      <c r="Q40" s="292" t="str">
        <f t="shared" si="6"/>
        <v>      </v>
      </c>
      <c r="R40" s="292">
        <f>SCORE_H!D352</f>
      </c>
      <c r="U40" s="1">
        <v>31</v>
      </c>
    </row>
    <row r="41" spans="2:21" ht="15" customHeight="1">
      <c r="B41" s="75">
        <v>32</v>
      </c>
      <c r="C41" s="4" t="str">
        <f>IF(LISTE_HOMMES!E34=""," ",LISTE_HOMMES!E34)</f>
        <v> </v>
      </c>
      <c r="D41" s="99" t="str">
        <f>IF(LISTE_HOMMES!F34=""," ",LISTE_HOMMES!F34)</f>
        <v> </v>
      </c>
      <c r="E41" s="99" t="str">
        <f>IF(LISTE_HOMMES!G34=""," ",LISTE_HOMMES!G34)</f>
        <v> </v>
      </c>
      <c r="F41" s="4" t="str">
        <f>IF(LISTE_HOMMES!H34=""," ",LISTE_HOMMES!H34)</f>
        <v> </v>
      </c>
      <c r="G41" s="4" t="str">
        <f>IF(LISTE_HOMMES!I34=""," ",LISTE_HOMMES!I34)</f>
        <v> </v>
      </c>
      <c r="H41" s="5" t="str">
        <f>IF(LISTE_HOMMES!I34=""," ",VLOOKUP(Q41,$R$10:$U$73,4,FALSE))</f>
        <v> </v>
      </c>
      <c r="I41" s="5" t="str">
        <f t="shared" si="7"/>
        <v>****</v>
      </c>
      <c r="J41" s="5" t="str">
        <f t="shared" si="8"/>
        <v>****</v>
      </c>
      <c r="K41" s="5" t="str">
        <f t="shared" si="9"/>
        <v>****</v>
      </c>
      <c r="L41" s="5" t="str">
        <f t="shared" si="10"/>
        <v>****</v>
      </c>
      <c r="M41" s="5" t="str">
        <f t="shared" si="11"/>
        <v>****</v>
      </c>
      <c r="N41" s="5" t="str">
        <f t="shared" si="12"/>
        <v>****</v>
      </c>
      <c r="O41" s="5" t="str">
        <f ca="1">IF(LISTE_HOMMES!I34=""," ",INDIRECT(ADDRESS(H41+9,7,1,FALSE),FALSE))</f>
        <v> </v>
      </c>
      <c r="P41" s="6"/>
      <c r="Q41" s="292" t="str">
        <f t="shared" si="6"/>
        <v>      </v>
      </c>
      <c r="R41" s="292">
        <f>SCORE_H!D353</f>
      </c>
      <c r="U41" s="1">
        <v>32</v>
      </c>
    </row>
    <row r="42" spans="2:21" ht="15" customHeight="1">
      <c r="B42" s="75">
        <v>33</v>
      </c>
      <c r="C42" s="4" t="str">
        <f>IF(LISTE_HOMMES!E35=""," ",LISTE_HOMMES!E35)</f>
        <v> </v>
      </c>
      <c r="D42" s="99" t="str">
        <f>IF(LISTE_HOMMES!F35=""," ",LISTE_HOMMES!F35)</f>
        <v> </v>
      </c>
      <c r="E42" s="99" t="str">
        <f>IF(LISTE_HOMMES!G35=""," ",LISTE_HOMMES!G35)</f>
        <v> </v>
      </c>
      <c r="F42" s="4" t="str">
        <f>IF(LISTE_HOMMES!H35=""," ",LISTE_HOMMES!H35)</f>
        <v> </v>
      </c>
      <c r="G42" s="4" t="str">
        <f>IF(LISTE_HOMMES!I35=""," ",LISTE_HOMMES!I35)</f>
        <v> </v>
      </c>
      <c r="H42" s="5" t="str">
        <f>IF(LISTE_HOMMES!I35=""," ",VLOOKUP(Q42,$R$10:$U$73,4,FALSE))</f>
        <v> </v>
      </c>
      <c r="I42" s="5" t="str">
        <f t="shared" si="7"/>
        <v>****</v>
      </c>
      <c r="J42" s="5" t="str">
        <f t="shared" si="8"/>
        <v>****</v>
      </c>
      <c r="K42" s="5" t="str">
        <f t="shared" si="9"/>
        <v>****</v>
      </c>
      <c r="L42" s="5" t="str">
        <f t="shared" si="10"/>
        <v>****</v>
      </c>
      <c r="M42" s="5" t="str">
        <f t="shared" si="11"/>
        <v>****</v>
      </c>
      <c r="N42" s="5" t="str">
        <f t="shared" si="12"/>
        <v>****</v>
      </c>
      <c r="O42" s="5" t="str">
        <f ca="1">IF(LISTE_HOMMES!I35=""," ",INDIRECT(ADDRESS(H42+9,7,1,FALSE),FALSE))</f>
        <v> </v>
      </c>
      <c r="P42" s="6"/>
      <c r="Q42" s="292" t="str">
        <f t="shared" si="6"/>
        <v>      </v>
      </c>
      <c r="R42" s="292">
        <f>SCORE_H!D354</f>
      </c>
      <c r="U42" s="1">
        <v>33</v>
      </c>
    </row>
    <row r="43" spans="2:21" ht="15" customHeight="1">
      <c r="B43" s="75">
        <v>34</v>
      </c>
      <c r="C43" s="4" t="str">
        <f>IF(LISTE_HOMMES!E36=""," ",LISTE_HOMMES!E36)</f>
        <v> </v>
      </c>
      <c r="D43" s="99" t="str">
        <f>IF(LISTE_HOMMES!F36=""," ",LISTE_HOMMES!F36)</f>
        <v> </v>
      </c>
      <c r="E43" s="99" t="str">
        <f>IF(LISTE_HOMMES!G36=""," ",LISTE_HOMMES!G36)</f>
        <v> </v>
      </c>
      <c r="F43" s="4" t="str">
        <f>IF(LISTE_HOMMES!H36=""," ",LISTE_HOMMES!H36)</f>
        <v> </v>
      </c>
      <c r="G43" s="4" t="str">
        <f>IF(LISTE_HOMMES!I36=""," ",LISTE_HOMMES!I36)</f>
        <v> </v>
      </c>
      <c r="H43" s="5" t="str">
        <f>IF(LISTE_HOMMES!I36=""," ",VLOOKUP(Q43,$R$10:$U$73,4,FALSE))</f>
        <v> </v>
      </c>
      <c r="I43" s="5" t="str">
        <f t="shared" si="7"/>
        <v>****</v>
      </c>
      <c r="J43" s="5" t="str">
        <f t="shared" si="8"/>
        <v>****</v>
      </c>
      <c r="K43" s="5" t="str">
        <f t="shared" si="9"/>
        <v>****</v>
      </c>
      <c r="L43" s="5" t="str">
        <f t="shared" si="10"/>
        <v>****</v>
      </c>
      <c r="M43" s="5" t="str">
        <f t="shared" si="11"/>
        <v>****</v>
      </c>
      <c r="N43" s="5" t="str">
        <f t="shared" si="12"/>
        <v>****</v>
      </c>
      <c r="O43" s="5" t="str">
        <f ca="1">IF(LISTE_HOMMES!I36=""," ",INDIRECT(ADDRESS(H43+9,7,1,FALSE),FALSE))</f>
        <v> </v>
      </c>
      <c r="P43" s="6"/>
      <c r="Q43" s="292" t="str">
        <f t="shared" si="6"/>
        <v>      </v>
      </c>
      <c r="R43" s="292">
        <f>SCORE_H!D355</f>
      </c>
      <c r="U43" s="1">
        <v>34</v>
      </c>
    </row>
    <row r="44" spans="2:21" ht="15" customHeight="1">
      <c r="B44" s="75">
        <v>35</v>
      </c>
      <c r="C44" s="4" t="str">
        <f>IF(LISTE_HOMMES!E37=""," ",LISTE_HOMMES!E37)</f>
        <v> </v>
      </c>
      <c r="D44" s="99" t="str">
        <f>IF(LISTE_HOMMES!F37=""," ",LISTE_HOMMES!F37)</f>
        <v> </v>
      </c>
      <c r="E44" s="99" t="str">
        <f>IF(LISTE_HOMMES!G37=""," ",LISTE_HOMMES!G37)</f>
        <v> </v>
      </c>
      <c r="F44" s="4" t="str">
        <f>IF(LISTE_HOMMES!H37=""," ",LISTE_HOMMES!H37)</f>
        <v> </v>
      </c>
      <c r="G44" s="4" t="str">
        <f>IF(LISTE_HOMMES!I37=""," ",LISTE_HOMMES!I37)</f>
        <v> </v>
      </c>
      <c r="H44" s="5" t="str">
        <f>IF(LISTE_HOMMES!I37=""," ",VLOOKUP(Q44,$R$10:$U$73,4,FALSE))</f>
        <v> </v>
      </c>
      <c r="I44" s="5" t="str">
        <f t="shared" si="7"/>
        <v>****</v>
      </c>
      <c r="J44" s="5" t="str">
        <f t="shared" si="8"/>
        <v>****</v>
      </c>
      <c r="K44" s="5" t="str">
        <f t="shared" si="9"/>
        <v>****</v>
      </c>
      <c r="L44" s="5" t="str">
        <f t="shared" si="10"/>
        <v>****</v>
      </c>
      <c r="M44" s="5" t="str">
        <f t="shared" si="11"/>
        <v>****</v>
      </c>
      <c r="N44" s="5" t="str">
        <f t="shared" si="12"/>
        <v>****</v>
      </c>
      <c r="O44" s="5" t="str">
        <f ca="1">IF(LISTE_HOMMES!I37=""," ",INDIRECT(ADDRESS(H44+9,7,1,FALSE),FALSE))</f>
        <v> </v>
      </c>
      <c r="P44" s="6"/>
      <c r="Q44" s="292" t="str">
        <f t="shared" si="6"/>
        <v>      </v>
      </c>
      <c r="R44" s="292">
        <f>SCORE_H!D356</f>
      </c>
      <c r="U44" s="1">
        <v>35</v>
      </c>
    </row>
    <row r="45" spans="2:21" ht="15" customHeight="1">
      <c r="B45" s="75">
        <v>36</v>
      </c>
      <c r="C45" s="4" t="str">
        <f>IF(LISTE_HOMMES!E38=""," ",LISTE_HOMMES!E38)</f>
        <v> </v>
      </c>
      <c r="D45" s="99" t="str">
        <f>IF(LISTE_HOMMES!F38=""," ",LISTE_HOMMES!F38)</f>
        <v> </v>
      </c>
      <c r="E45" s="99" t="str">
        <f>IF(LISTE_HOMMES!G38=""," ",LISTE_HOMMES!G38)</f>
        <v> </v>
      </c>
      <c r="F45" s="4" t="str">
        <f>IF(LISTE_HOMMES!H38=""," ",LISTE_HOMMES!H38)</f>
        <v> </v>
      </c>
      <c r="G45" s="4" t="str">
        <f>IF(LISTE_HOMMES!I38=""," ",LISTE_HOMMES!I38)</f>
        <v> </v>
      </c>
      <c r="H45" s="5" t="str">
        <f>IF(LISTE_HOMMES!I38=""," ",VLOOKUP(Q45,$R$10:$U$73,4,FALSE))</f>
        <v> </v>
      </c>
      <c r="I45" s="5" t="str">
        <f t="shared" si="7"/>
        <v>****</v>
      </c>
      <c r="J45" s="5" t="str">
        <f t="shared" si="8"/>
        <v>****</v>
      </c>
      <c r="K45" s="5" t="str">
        <f t="shared" si="9"/>
        <v>****</v>
      </c>
      <c r="L45" s="5" t="str">
        <f t="shared" si="10"/>
        <v>****</v>
      </c>
      <c r="M45" s="5" t="str">
        <f t="shared" si="11"/>
        <v>****</v>
      </c>
      <c r="N45" s="5" t="str">
        <f t="shared" si="12"/>
        <v>****</v>
      </c>
      <c r="O45" s="5" t="str">
        <f ca="1">IF(LISTE_HOMMES!I38=""," ",INDIRECT(ADDRESS(H45+9,7,1,FALSE),FALSE))</f>
        <v> </v>
      </c>
      <c r="P45" s="6"/>
      <c r="Q45" s="292" t="str">
        <f t="shared" si="6"/>
        <v>      </v>
      </c>
      <c r="R45" s="292">
        <f>SCORE_H!D357</f>
      </c>
      <c r="U45" s="1">
        <v>36</v>
      </c>
    </row>
    <row r="46" spans="2:21" ht="15" customHeight="1">
      <c r="B46" s="75">
        <v>37</v>
      </c>
      <c r="C46" s="4" t="str">
        <f>IF(LISTE_HOMMES!E39=""," ",LISTE_HOMMES!E39)</f>
        <v> </v>
      </c>
      <c r="D46" s="99" t="str">
        <f>IF(LISTE_HOMMES!F39=""," ",LISTE_HOMMES!F39)</f>
        <v> </v>
      </c>
      <c r="E46" s="99" t="str">
        <f>IF(LISTE_HOMMES!G39=""," ",LISTE_HOMMES!G39)</f>
        <v> </v>
      </c>
      <c r="F46" s="4" t="str">
        <f>IF(LISTE_HOMMES!H39=""," ",LISTE_HOMMES!H39)</f>
        <v> </v>
      </c>
      <c r="G46" s="4" t="str">
        <f>IF(LISTE_HOMMES!I39=""," ",LISTE_HOMMES!I39)</f>
        <v> </v>
      </c>
      <c r="H46" s="5" t="str">
        <f>IF(LISTE_HOMMES!I39=""," ",VLOOKUP(Q46,$R$10:$U$73,4,FALSE))</f>
        <v> </v>
      </c>
      <c r="I46" s="5" t="str">
        <f t="shared" si="7"/>
        <v>****</v>
      </c>
      <c r="J46" s="5" t="str">
        <f t="shared" si="8"/>
        <v>****</v>
      </c>
      <c r="K46" s="5" t="str">
        <f t="shared" si="9"/>
        <v>****</v>
      </c>
      <c r="L46" s="5" t="str">
        <f t="shared" si="10"/>
        <v>****</v>
      </c>
      <c r="M46" s="5" t="str">
        <f t="shared" si="11"/>
        <v>****</v>
      </c>
      <c r="N46" s="5" t="str">
        <f t="shared" si="12"/>
        <v>****</v>
      </c>
      <c r="O46" s="5" t="str">
        <f ca="1">IF(LISTE_HOMMES!I39=""," ",INDIRECT(ADDRESS(H46+9,7,1,FALSE),FALSE))</f>
        <v> </v>
      </c>
      <c r="P46" s="6"/>
      <c r="Q46" s="292" t="str">
        <f t="shared" si="6"/>
        <v>      </v>
      </c>
      <c r="R46" s="292">
        <f>SCORE_H!D358</f>
      </c>
      <c r="U46" s="1">
        <v>37</v>
      </c>
    </row>
    <row r="47" spans="2:21" ht="15" customHeight="1">
      <c r="B47" s="75">
        <v>38</v>
      </c>
      <c r="C47" s="4" t="str">
        <f>IF(LISTE_HOMMES!E40=""," ",LISTE_HOMMES!E40)</f>
        <v> </v>
      </c>
      <c r="D47" s="99" t="str">
        <f>IF(LISTE_HOMMES!F40=""," ",LISTE_HOMMES!F40)</f>
        <v> </v>
      </c>
      <c r="E47" s="99" t="str">
        <f>IF(LISTE_HOMMES!G40=""," ",LISTE_HOMMES!G40)</f>
        <v> </v>
      </c>
      <c r="F47" s="4" t="str">
        <f>IF(LISTE_HOMMES!H40=""," ",LISTE_HOMMES!H40)</f>
        <v> </v>
      </c>
      <c r="G47" s="4" t="str">
        <f>IF(LISTE_HOMMES!I40=""," ",LISTE_HOMMES!I40)</f>
        <v> </v>
      </c>
      <c r="H47" s="5" t="str">
        <f>IF(LISTE_HOMMES!I40=""," ",VLOOKUP(Q47,$R$10:$U$73,4,FALSE))</f>
        <v> </v>
      </c>
      <c r="I47" s="5" t="str">
        <f t="shared" si="7"/>
        <v>****</v>
      </c>
      <c r="J47" s="5" t="str">
        <f t="shared" si="8"/>
        <v>****</v>
      </c>
      <c r="K47" s="5" t="str">
        <f t="shared" si="9"/>
        <v>****</v>
      </c>
      <c r="L47" s="5" t="str">
        <f t="shared" si="10"/>
        <v>****</v>
      </c>
      <c r="M47" s="5" t="str">
        <f t="shared" si="11"/>
        <v>****</v>
      </c>
      <c r="N47" s="5" t="str">
        <f t="shared" si="12"/>
        <v>****</v>
      </c>
      <c r="O47" s="5" t="str">
        <f ca="1">IF(LISTE_HOMMES!I40=""," ",INDIRECT(ADDRESS(H47+9,7,1,FALSE),FALSE))</f>
        <v> </v>
      </c>
      <c r="P47" s="6"/>
      <c r="Q47" s="292" t="str">
        <f t="shared" si="6"/>
        <v>      </v>
      </c>
      <c r="R47" s="292">
        <f>SCORE_H!D359</f>
      </c>
      <c r="U47" s="1">
        <v>38</v>
      </c>
    </row>
    <row r="48" spans="2:21" ht="15" customHeight="1">
      <c r="B48" s="75">
        <v>39</v>
      </c>
      <c r="C48" s="4" t="str">
        <f>IF(LISTE_HOMMES!E41=""," ",LISTE_HOMMES!E41)</f>
        <v> </v>
      </c>
      <c r="D48" s="99" t="str">
        <f>IF(LISTE_HOMMES!F41=""," ",LISTE_HOMMES!F41)</f>
        <v> </v>
      </c>
      <c r="E48" s="99" t="str">
        <f>IF(LISTE_HOMMES!G41=""," ",LISTE_HOMMES!G41)</f>
        <v> </v>
      </c>
      <c r="F48" s="4" t="str">
        <f>IF(LISTE_HOMMES!H41=""," ",LISTE_HOMMES!H41)</f>
        <v> </v>
      </c>
      <c r="G48" s="4" t="str">
        <f>IF(LISTE_HOMMES!I41=""," ",LISTE_HOMMES!I41)</f>
        <v> </v>
      </c>
      <c r="H48" s="5" t="str">
        <f>IF(LISTE_HOMMES!I41=""," ",VLOOKUP(Q48,$R$10:$U$73,4,FALSE))</f>
        <v> </v>
      </c>
      <c r="I48" s="5" t="str">
        <f t="shared" si="7"/>
        <v>****</v>
      </c>
      <c r="J48" s="5" t="str">
        <f t="shared" si="8"/>
        <v>****</v>
      </c>
      <c r="K48" s="5" t="str">
        <f t="shared" si="9"/>
        <v>****</v>
      </c>
      <c r="L48" s="5" t="str">
        <f t="shared" si="10"/>
        <v>****</v>
      </c>
      <c r="M48" s="5" t="str">
        <f t="shared" si="11"/>
        <v>****</v>
      </c>
      <c r="N48" s="5" t="str">
        <f t="shared" si="12"/>
        <v>****</v>
      </c>
      <c r="O48" s="5" t="str">
        <f ca="1">IF(LISTE_HOMMES!I41=""," ",INDIRECT(ADDRESS(H48+9,7,1,FALSE),FALSE))</f>
        <v> </v>
      </c>
      <c r="P48" s="6"/>
      <c r="Q48" s="292" t="str">
        <f t="shared" si="6"/>
        <v>      </v>
      </c>
      <c r="R48" s="292">
        <f>SCORE_H!D360</f>
      </c>
      <c r="U48" s="1">
        <v>39</v>
      </c>
    </row>
    <row r="49" spans="2:21" ht="15" customHeight="1">
      <c r="B49" s="75">
        <v>40</v>
      </c>
      <c r="C49" s="4" t="str">
        <f>IF(LISTE_HOMMES!E42=""," ",LISTE_HOMMES!E42)</f>
        <v> </v>
      </c>
      <c r="D49" s="99" t="str">
        <f>IF(LISTE_HOMMES!F42=""," ",LISTE_HOMMES!F42)</f>
        <v> </v>
      </c>
      <c r="E49" s="99" t="str">
        <f>IF(LISTE_HOMMES!G42=""," ",LISTE_HOMMES!G42)</f>
        <v> </v>
      </c>
      <c r="F49" s="4" t="str">
        <f>IF(LISTE_HOMMES!H42=""," ",LISTE_HOMMES!H42)</f>
        <v> </v>
      </c>
      <c r="G49" s="4" t="str">
        <f>IF(LISTE_HOMMES!I42=""," ",LISTE_HOMMES!I42)</f>
        <v> </v>
      </c>
      <c r="H49" s="5" t="str">
        <f>IF(LISTE_HOMMES!I42=""," ",VLOOKUP(Q49,$R$10:$U$73,4,FALSE))</f>
        <v> </v>
      </c>
      <c r="I49" s="5" t="str">
        <f t="shared" si="7"/>
        <v>****</v>
      </c>
      <c r="J49" s="5" t="str">
        <f t="shared" si="8"/>
        <v>****</v>
      </c>
      <c r="K49" s="5" t="str">
        <f t="shared" si="9"/>
        <v>****</v>
      </c>
      <c r="L49" s="5" t="str">
        <f t="shared" si="10"/>
        <v>****</v>
      </c>
      <c r="M49" s="5" t="str">
        <f t="shared" si="11"/>
        <v>****</v>
      </c>
      <c r="N49" s="5" t="str">
        <f t="shared" si="12"/>
        <v>****</v>
      </c>
      <c r="O49" s="5" t="str">
        <f ca="1">IF(LISTE_HOMMES!I42=""," ",INDIRECT(ADDRESS(H49+9,7,1,FALSE),FALSE))</f>
        <v> </v>
      </c>
      <c r="P49" s="6"/>
      <c r="Q49" s="292" t="str">
        <f t="shared" si="6"/>
        <v>      </v>
      </c>
      <c r="R49" s="292">
        <f>SCORE_H!D361</f>
      </c>
      <c r="U49" s="1">
        <v>40</v>
      </c>
    </row>
    <row r="50" spans="2:21" ht="15" customHeight="1">
      <c r="B50" s="75">
        <v>41</v>
      </c>
      <c r="C50" s="4" t="str">
        <f>IF(LISTE_HOMMES!E43=""," ",LISTE_HOMMES!E43)</f>
        <v> </v>
      </c>
      <c r="D50" s="99" t="str">
        <f>IF(LISTE_HOMMES!F43=""," ",LISTE_HOMMES!F43)</f>
        <v> </v>
      </c>
      <c r="E50" s="99" t="str">
        <f>IF(LISTE_HOMMES!G43=""," ",LISTE_HOMMES!G43)</f>
        <v> </v>
      </c>
      <c r="F50" s="4" t="str">
        <f>IF(LISTE_HOMMES!H43=""," ",LISTE_HOMMES!H43)</f>
        <v> </v>
      </c>
      <c r="G50" s="4" t="str">
        <f>IF(LISTE_HOMMES!I43=""," ",LISTE_HOMMES!I43)</f>
        <v> </v>
      </c>
      <c r="H50" s="5" t="str">
        <f>IF(LISTE_HOMMES!I43=""," ",VLOOKUP(Q50,$R$10:$U$73,4,FALSE))</f>
        <v> </v>
      </c>
      <c r="I50" s="5" t="str">
        <f t="shared" si="7"/>
        <v>****</v>
      </c>
      <c r="J50" s="5" t="str">
        <f t="shared" si="8"/>
        <v>****</v>
      </c>
      <c r="K50" s="5" t="str">
        <f t="shared" si="9"/>
        <v>****</v>
      </c>
      <c r="L50" s="5" t="str">
        <f t="shared" si="10"/>
        <v>****</v>
      </c>
      <c r="M50" s="5" t="str">
        <f t="shared" si="11"/>
        <v>****</v>
      </c>
      <c r="N50" s="5" t="str">
        <f t="shared" si="12"/>
        <v>****</v>
      </c>
      <c r="O50" s="5" t="str">
        <f ca="1">IF(LISTE_HOMMES!I43=""," ",INDIRECT(ADDRESS(H50+9,7,1,FALSE),FALSE))</f>
        <v> </v>
      </c>
      <c r="P50" s="6"/>
      <c r="Q50" s="292" t="str">
        <f t="shared" si="6"/>
        <v>      </v>
      </c>
      <c r="R50" s="292">
        <f>SCORE_H!D362</f>
      </c>
      <c r="U50" s="1">
        <v>41</v>
      </c>
    </row>
    <row r="51" spans="2:21" ht="15" customHeight="1">
      <c r="B51" s="75">
        <v>42</v>
      </c>
      <c r="C51" s="4" t="str">
        <f>IF(LISTE_HOMMES!E44=""," ",LISTE_HOMMES!E44)</f>
        <v> </v>
      </c>
      <c r="D51" s="99" t="str">
        <f>IF(LISTE_HOMMES!F44=""," ",LISTE_HOMMES!F44)</f>
        <v> </v>
      </c>
      <c r="E51" s="99" t="str">
        <f>IF(LISTE_HOMMES!G44=""," ",LISTE_HOMMES!G44)</f>
        <v> </v>
      </c>
      <c r="F51" s="4" t="str">
        <f>IF(LISTE_HOMMES!H44=""," ",LISTE_HOMMES!H44)</f>
        <v> </v>
      </c>
      <c r="G51" s="4" t="str">
        <f>IF(LISTE_HOMMES!I44=""," ",LISTE_HOMMES!I44)</f>
        <v> </v>
      </c>
      <c r="H51" s="5" t="str">
        <f>IF(LISTE_HOMMES!I44=""," ",VLOOKUP(Q51,$R$10:$U$73,4,FALSE))</f>
        <v> </v>
      </c>
      <c r="I51" s="5" t="str">
        <f t="shared" si="7"/>
        <v>****</v>
      </c>
      <c r="J51" s="5" t="str">
        <f t="shared" si="8"/>
        <v>****</v>
      </c>
      <c r="K51" s="5" t="str">
        <f t="shared" si="9"/>
        <v>****</v>
      </c>
      <c r="L51" s="5" t="str">
        <f t="shared" si="10"/>
        <v>****</v>
      </c>
      <c r="M51" s="5" t="str">
        <f t="shared" si="11"/>
        <v>****</v>
      </c>
      <c r="N51" s="5" t="str">
        <f t="shared" si="12"/>
        <v>****</v>
      </c>
      <c r="O51" s="5" t="str">
        <f ca="1">IF(LISTE_HOMMES!I44=""," ",INDIRECT(ADDRESS(H51+9,7,1,FALSE),FALSE))</f>
        <v> </v>
      </c>
      <c r="P51" s="6"/>
      <c r="Q51" s="292" t="str">
        <f t="shared" si="6"/>
        <v>      </v>
      </c>
      <c r="R51" s="292">
        <f>SCORE_H!D363</f>
      </c>
      <c r="U51" s="1">
        <v>42</v>
      </c>
    </row>
    <row r="52" spans="2:21" ht="15" customHeight="1">
      <c r="B52" s="75">
        <v>43</v>
      </c>
      <c r="C52" s="4" t="str">
        <f>IF(LISTE_HOMMES!E45=""," ",LISTE_HOMMES!E45)</f>
        <v> </v>
      </c>
      <c r="D52" s="99" t="str">
        <f>IF(LISTE_HOMMES!F45=""," ",LISTE_HOMMES!F45)</f>
        <v> </v>
      </c>
      <c r="E52" s="99" t="str">
        <f>IF(LISTE_HOMMES!G45=""," ",LISTE_HOMMES!G45)</f>
        <v> </v>
      </c>
      <c r="F52" s="4" t="str">
        <f>IF(LISTE_HOMMES!H45=""," ",LISTE_HOMMES!H45)</f>
        <v> </v>
      </c>
      <c r="G52" s="4" t="str">
        <f>IF(LISTE_HOMMES!I45=""," ",LISTE_HOMMES!I45)</f>
        <v> </v>
      </c>
      <c r="H52" s="5" t="str">
        <f>IF(LISTE_HOMMES!I45=""," ",VLOOKUP(Q52,$R$10:$U$73,4,FALSE))</f>
        <v> </v>
      </c>
      <c r="I52" s="5" t="str">
        <f t="shared" si="7"/>
        <v>****</v>
      </c>
      <c r="J52" s="5" t="str">
        <f t="shared" si="8"/>
        <v>****</v>
      </c>
      <c r="K52" s="5" t="str">
        <f t="shared" si="9"/>
        <v>****</v>
      </c>
      <c r="L52" s="5" t="str">
        <f t="shared" si="10"/>
        <v>****</v>
      </c>
      <c r="M52" s="5" t="str">
        <f t="shared" si="11"/>
        <v>****</v>
      </c>
      <c r="N52" s="5" t="str">
        <f t="shared" si="12"/>
        <v>****</v>
      </c>
      <c r="O52" s="5" t="str">
        <f ca="1">IF(LISTE_HOMMES!I45=""," ",INDIRECT(ADDRESS(H52+9,7,1,FALSE),FALSE))</f>
        <v> </v>
      </c>
      <c r="P52" s="6"/>
      <c r="Q52" s="292" t="str">
        <f t="shared" si="6"/>
        <v>      </v>
      </c>
      <c r="R52" s="292">
        <f>SCORE_H!D364</f>
      </c>
      <c r="U52" s="1">
        <v>43</v>
      </c>
    </row>
    <row r="53" spans="2:21" ht="15" customHeight="1">
      <c r="B53" s="75">
        <v>44</v>
      </c>
      <c r="C53" s="4" t="str">
        <f>IF(LISTE_HOMMES!E46=""," ",LISTE_HOMMES!E46)</f>
        <v> </v>
      </c>
      <c r="D53" s="99" t="str">
        <f>IF(LISTE_HOMMES!F46=""," ",LISTE_HOMMES!F46)</f>
        <v> </v>
      </c>
      <c r="E53" s="99" t="str">
        <f>IF(LISTE_HOMMES!G46=""," ",LISTE_HOMMES!G46)</f>
        <v> </v>
      </c>
      <c r="F53" s="4" t="str">
        <f>IF(LISTE_HOMMES!H46=""," ",LISTE_HOMMES!H46)</f>
        <v> </v>
      </c>
      <c r="G53" s="4" t="str">
        <f>IF(LISTE_HOMMES!I46=""," ",LISTE_HOMMES!I46)</f>
        <v> </v>
      </c>
      <c r="H53" s="5" t="str">
        <f>IF(LISTE_HOMMES!I46=""," ",VLOOKUP(Q53,$R$10:$U$73,4,FALSE))</f>
        <v> </v>
      </c>
      <c r="I53" s="5" t="str">
        <f t="shared" si="7"/>
        <v>****</v>
      </c>
      <c r="J53" s="5" t="str">
        <f t="shared" si="8"/>
        <v>****</v>
      </c>
      <c r="K53" s="5" t="str">
        <f t="shared" si="9"/>
        <v>****</v>
      </c>
      <c r="L53" s="5" t="str">
        <f t="shared" si="10"/>
        <v>****</v>
      </c>
      <c r="M53" s="5" t="str">
        <f t="shared" si="11"/>
        <v>****</v>
      </c>
      <c r="N53" s="5" t="str">
        <f t="shared" si="12"/>
        <v>****</v>
      </c>
      <c r="O53" s="5" t="str">
        <f ca="1">IF(LISTE_HOMMES!I46=""," ",INDIRECT(ADDRESS(H53+9,7,1,FALSE),FALSE))</f>
        <v> </v>
      </c>
      <c r="P53" s="6"/>
      <c r="Q53" s="292" t="str">
        <f t="shared" si="6"/>
        <v>      </v>
      </c>
      <c r="R53" s="292">
        <f>SCORE_H!D365</f>
      </c>
      <c r="U53" s="1">
        <v>44</v>
      </c>
    </row>
    <row r="54" spans="2:21" ht="15" customHeight="1">
      <c r="B54" s="75">
        <v>45</v>
      </c>
      <c r="C54" s="4" t="str">
        <f>IF(LISTE_HOMMES!E47=""," ",LISTE_HOMMES!E47)</f>
        <v> </v>
      </c>
      <c r="D54" s="99" t="str">
        <f>IF(LISTE_HOMMES!F47=""," ",LISTE_HOMMES!F47)</f>
        <v> </v>
      </c>
      <c r="E54" s="99" t="str">
        <f>IF(LISTE_HOMMES!G47=""," ",LISTE_HOMMES!G47)</f>
        <v> </v>
      </c>
      <c r="F54" s="4" t="str">
        <f>IF(LISTE_HOMMES!H47=""," ",LISTE_HOMMES!H47)</f>
        <v> </v>
      </c>
      <c r="G54" s="4" t="str">
        <f>IF(LISTE_HOMMES!I47=""," ",LISTE_HOMMES!I47)</f>
        <v> </v>
      </c>
      <c r="H54" s="5" t="str">
        <f>IF(LISTE_HOMMES!I47=""," ",VLOOKUP(Q54,$R$10:$U$73,4,FALSE))</f>
        <v> </v>
      </c>
      <c r="I54" s="5" t="str">
        <f t="shared" si="7"/>
        <v>****</v>
      </c>
      <c r="J54" s="5" t="str">
        <f t="shared" si="8"/>
        <v>****</v>
      </c>
      <c r="K54" s="5" t="str">
        <f t="shared" si="9"/>
        <v>****</v>
      </c>
      <c r="L54" s="5" t="str">
        <f t="shared" si="10"/>
        <v>****</v>
      </c>
      <c r="M54" s="5" t="str">
        <f t="shared" si="11"/>
        <v>****</v>
      </c>
      <c r="N54" s="5" t="str">
        <f t="shared" si="12"/>
        <v>****</v>
      </c>
      <c r="O54" s="5" t="str">
        <f ca="1">IF(LISTE_HOMMES!I47=""," ",INDIRECT(ADDRESS(H54+9,7,1,FALSE),FALSE))</f>
        <v> </v>
      </c>
      <c r="P54" s="6"/>
      <c r="Q54" s="292" t="str">
        <f t="shared" si="6"/>
        <v>      </v>
      </c>
      <c r="R54" s="292">
        <f>SCORE_H!D366</f>
      </c>
      <c r="U54" s="1">
        <v>45</v>
      </c>
    </row>
    <row r="55" spans="2:21" ht="15" customHeight="1">
      <c r="B55" s="75">
        <v>46</v>
      </c>
      <c r="C55" s="4" t="str">
        <f>IF(LISTE_HOMMES!E48=""," ",LISTE_HOMMES!E48)</f>
        <v> </v>
      </c>
      <c r="D55" s="99" t="str">
        <f>IF(LISTE_HOMMES!F48=""," ",LISTE_HOMMES!F48)</f>
        <v> </v>
      </c>
      <c r="E55" s="99" t="str">
        <f>IF(LISTE_HOMMES!G48=""," ",LISTE_HOMMES!G48)</f>
        <v> </v>
      </c>
      <c r="F55" s="4" t="str">
        <f>IF(LISTE_HOMMES!H48=""," ",LISTE_HOMMES!H48)</f>
        <v> </v>
      </c>
      <c r="G55" s="4" t="str">
        <f>IF(LISTE_HOMMES!I48=""," ",LISTE_HOMMES!I48)</f>
        <v> </v>
      </c>
      <c r="H55" s="5" t="str">
        <f>IF(LISTE_HOMMES!I48=""," ",VLOOKUP(Q55,$R$10:$U$73,4,FALSE))</f>
        <v> </v>
      </c>
      <c r="I55" s="5" t="str">
        <f t="shared" si="7"/>
        <v>****</v>
      </c>
      <c r="J55" s="5" t="str">
        <f t="shared" si="8"/>
        <v>****</v>
      </c>
      <c r="K55" s="5" t="str">
        <f t="shared" si="9"/>
        <v>****</v>
      </c>
      <c r="L55" s="5" t="str">
        <f t="shared" si="10"/>
        <v>****</v>
      </c>
      <c r="M55" s="5" t="str">
        <f t="shared" si="11"/>
        <v>****</v>
      </c>
      <c r="N55" s="5" t="str">
        <f t="shared" si="12"/>
        <v>****</v>
      </c>
      <c r="O55" s="5" t="str">
        <f ca="1">IF(LISTE_HOMMES!I48=""," ",INDIRECT(ADDRESS(H55+9,7,1,FALSE),FALSE))</f>
        <v> </v>
      </c>
      <c r="P55" s="6"/>
      <c r="Q55" s="292" t="str">
        <f t="shared" si="6"/>
        <v>      </v>
      </c>
      <c r="R55" s="292">
        <f>SCORE_H!D367</f>
      </c>
      <c r="U55" s="1">
        <v>46</v>
      </c>
    </row>
    <row r="56" spans="2:21" ht="15" customHeight="1">
      <c r="B56" s="75">
        <v>47</v>
      </c>
      <c r="C56" s="4" t="str">
        <f>IF(LISTE_HOMMES!E49=""," ",LISTE_HOMMES!E49)</f>
        <v> </v>
      </c>
      <c r="D56" s="99" t="str">
        <f>IF(LISTE_HOMMES!F49=""," ",LISTE_HOMMES!F49)</f>
        <v> </v>
      </c>
      <c r="E56" s="99" t="str">
        <f>IF(LISTE_HOMMES!G49=""," ",LISTE_HOMMES!G49)</f>
        <v> </v>
      </c>
      <c r="F56" s="4" t="str">
        <f>IF(LISTE_HOMMES!H49=""," ",LISTE_HOMMES!H49)</f>
        <v> </v>
      </c>
      <c r="G56" s="4" t="str">
        <f>IF(LISTE_HOMMES!I49=""," ",LISTE_HOMMES!I49)</f>
        <v> </v>
      </c>
      <c r="H56" s="5" t="str">
        <f>IF(LISTE_HOMMES!I49=""," ",VLOOKUP(Q56,$R$10:$U$73,4,FALSE))</f>
        <v> </v>
      </c>
      <c r="I56" s="5" t="str">
        <f t="shared" si="7"/>
        <v>****</v>
      </c>
      <c r="J56" s="5" t="str">
        <f t="shared" si="8"/>
        <v>****</v>
      </c>
      <c r="K56" s="5" t="str">
        <f t="shared" si="9"/>
        <v>****</v>
      </c>
      <c r="L56" s="5" t="str">
        <f t="shared" si="10"/>
        <v>****</v>
      </c>
      <c r="M56" s="5" t="str">
        <f t="shared" si="11"/>
        <v>****</v>
      </c>
      <c r="N56" s="5" t="str">
        <f t="shared" si="12"/>
        <v>****</v>
      </c>
      <c r="O56" s="5" t="str">
        <f ca="1">IF(LISTE_HOMMES!I49=""," ",INDIRECT(ADDRESS(H56+9,7,1,FALSE),FALSE))</f>
        <v> </v>
      </c>
      <c r="P56" s="6"/>
      <c r="Q56" s="292" t="str">
        <f aca="true" t="shared" si="13" ref="Q56:Q73">D56&amp;" "&amp;E56&amp;" "&amp;F56&amp;G56</f>
        <v>      </v>
      </c>
      <c r="R56" s="292">
        <f>SCORE_H!D368</f>
      </c>
      <c r="U56" s="1">
        <v>47</v>
      </c>
    </row>
    <row r="57" spans="2:21" ht="15" customHeight="1">
      <c r="B57" s="75">
        <v>48</v>
      </c>
      <c r="C57" s="4" t="str">
        <f>IF(LISTE_HOMMES!E50=""," ",LISTE_HOMMES!E50)</f>
        <v> </v>
      </c>
      <c r="D57" s="99" t="str">
        <f>IF(LISTE_HOMMES!F50=""," ",LISTE_HOMMES!F50)</f>
        <v> </v>
      </c>
      <c r="E57" s="99" t="str">
        <f>IF(LISTE_HOMMES!G50=""," ",LISTE_HOMMES!G50)</f>
        <v> </v>
      </c>
      <c r="F57" s="4" t="str">
        <f>IF(LISTE_HOMMES!H50=""," ",LISTE_HOMMES!H50)</f>
        <v> </v>
      </c>
      <c r="G57" s="4" t="str">
        <f>IF(LISTE_HOMMES!I50=""," ",LISTE_HOMMES!I50)</f>
        <v> </v>
      </c>
      <c r="H57" s="5" t="str">
        <f>IF(LISTE_HOMMES!I50=""," ",VLOOKUP(Q57,$R$10:$U$73,4,FALSE))</f>
        <v> </v>
      </c>
      <c r="I57" s="5" t="str">
        <f t="shared" si="7"/>
        <v>****</v>
      </c>
      <c r="J57" s="5" t="str">
        <f t="shared" si="8"/>
        <v>****</v>
      </c>
      <c r="K57" s="5" t="str">
        <f t="shared" si="9"/>
        <v>****</v>
      </c>
      <c r="L57" s="5" t="str">
        <f t="shared" si="10"/>
        <v>****</v>
      </c>
      <c r="M57" s="5" t="str">
        <f t="shared" si="11"/>
        <v>****</v>
      </c>
      <c r="N57" s="5" t="str">
        <f t="shared" si="12"/>
        <v>****</v>
      </c>
      <c r="O57" s="5" t="str">
        <f ca="1">IF(LISTE_HOMMES!I50=""," ",INDIRECT(ADDRESS(H57+9,7,1,FALSE),FALSE))</f>
        <v> </v>
      </c>
      <c r="P57" s="6"/>
      <c r="Q57" s="292" t="str">
        <f t="shared" si="13"/>
        <v>      </v>
      </c>
      <c r="R57" s="292">
        <f>SCORE_H!D369</f>
      </c>
      <c r="U57" s="1">
        <v>48</v>
      </c>
    </row>
    <row r="58" spans="2:21" ht="15" customHeight="1">
      <c r="B58" s="75">
        <v>49</v>
      </c>
      <c r="C58" s="4" t="str">
        <f>IF(LISTE_HOMMES!E51=""," ",LISTE_HOMMES!E51)</f>
        <v> </v>
      </c>
      <c r="D58" s="99" t="str">
        <f>IF(LISTE_HOMMES!F51=""," ",LISTE_HOMMES!F51)</f>
        <v> </v>
      </c>
      <c r="E58" s="99" t="str">
        <f>IF(LISTE_HOMMES!G51=""," ",LISTE_HOMMES!G51)</f>
        <v> </v>
      </c>
      <c r="F58" s="4" t="str">
        <f>IF(LISTE_HOMMES!H51=""," ",LISTE_HOMMES!H51)</f>
        <v> </v>
      </c>
      <c r="G58" s="4" t="str">
        <f>IF(LISTE_HOMMES!I51=""," ",LISTE_HOMMES!I51)</f>
        <v> </v>
      </c>
      <c r="H58" s="5" t="str">
        <f>IF(LISTE_HOMMES!I51=""," ",VLOOKUP(Q58,$R$10:$U$73,4,FALSE))</f>
        <v> </v>
      </c>
      <c r="I58" s="5" t="str">
        <f t="shared" si="7"/>
        <v>****</v>
      </c>
      <c r="J58" s="5" t="str">
        <f t="shared" si="8"/>
        <v>****</v>
      </c>
      <c r="K58" s="5" t="str">
        <f t="shared" si="9"/>
        <v>****</v>
      </c>
      <c r="L58" s="5" t="str">
        <f t="shared" si="10"/>
        <v>****</v>
      </c>
      <c r="M58" s="5" t="str">
        <f t="shared" si="11"/>
        <v>****</v>
      </c>
      <c r="N58" s="5" t="str">
        <f t="shared" si="12"/>
        <v>****</v>
      </c>
      <c r="O58" s="5" t="str">
        <f ca="1">IF(LISTE_HOMMES!I51=""," ",INDIRECT(ADDRESS(H58+9,7,1,FALSE),FALSE))</f>
        <v> </v>
      </c>
      <c r="P58" s="6"/>
      <c r="Q58" s="292" t="str">
        <f t="shared" si="13"/>
        <v>      </v>
      </c>
      <c r="R58" s="292">
        <f>SCORE_H!D370</f>
      </c>
      <c r="U58" s="1">
        <v>49</v>
      </c>
    </row>
    <row r="59" spans="2:21" ht="15" customHeight="1">
      <c r="B59" s="75">
        <v>50</v>
      </c>
      <c r="C59" s="4" t="str">
        <f>IF(LISTE_HOMMES!E52=""," ",LISTE_HOMMES!E52)</f>
        <v> </v>
      </c>
      <c r="D59" s="99" t="str">
        <f>IF(LISTE_HOMMES!F52=""," ",LISTE_HOMMES!F52)</f>
        <v> </v>
      </c>
      <c r="E59" s="99" t="str">
        <f>IF(LISTE_HOMMES!G52=""," ",LISTE_HOMMES!G52)</f>
        <v> </v>
      </c>
      <c r="F59" s="4" t="str">
        <f>IF(LISTE_HOMMES!H52=""," ",LISTE_HOMMES!H52)</f>
        <v> </v>
      </c>
      <c r="G59" s="4" t="str">
        <f>IF(LISTE_HOMMES!I52=""," ",LISTE_HOMMES!I52)</f>
        <v> </v>
      </c>
      <c r="H59" s="5" t="str">
        <f>IF(LISTE_HOMMES!I52=""," ",VLOOKUP(Q59,$R$10:$U$73,4,FALSE))</f>
        <v> </v>
      </c>
      <c r="I59" s="5" t="str">
        <f t="shared" si="7"/>
        <v>****</v>
      </c>
      <c r="J59" s="5" t="str">
        <f t="shared" si="8"/>
        <v>****</v>
      </c>
      <c r="K59" s="5" t="str">
        <f t="shared" si="9"/>
        <v>****</v>
      </c>
      <c r="L59" s="5" t="str">
        <f t="shared" si="10"/>
        <v>****</v>
      </c>
      <c r="M59" s="5" t="str">
        <f t="shared" si="11"/>
        <v>****</v>
      </c>
      <c r="N59" s="5" t="str">
        <f t="shared" si="12"/>
        <v>****</v>
      </c>
      <c r="O59" s="5" t="str">
        <f ca="1">IF(LISTE_HOMMES!I52=""," ",INDIRECT(ADDRESS(H59+9,7,1,FALSE),FALSE))</f>
        <v> </v>
      </c>
      <c r="P59" s="6"/>
      <c r="Q59" s="292" t="str">
        <f t="shared" si="13"/>
        <v>      </v>
      </c>
      <c r="R59" s="292">
        <f>SCORE_H!D371</f>
      </c>
      <c r="U59" s="1">
        <v>50</v>
      </c>
    </row>
    <row r="60" spans="2:21" ht="15" customHeight="1">
      <c r="B60" s="75">
        <v>51</v>
      </c>
      <c r="C60" s="4" t="str">
        <f>IF(LISTE_HOMMES!E53=""," ",LISTE_HOMMES!E53)</f>
        <v> </v>
      </c>
      <c r="D60" s="99" t="str">
        <f>IF(LISTE_HOMMES!F53=""," ",LISTE_HOMMES!F53)</f>
        <v> </v>
      </c>
      <c r="E60" s="99" t="str">
        <f>IF(LISTE_HOMMES!G53=""," ",LISTE_HOMMES!G53)</f>
        <v> </v>
      </c>
      <c r="F60" s="4" t="str">
        <f>IF(LISTE_HOMMES!H53=""," ",LISTE_HOMMES!H53)</f>
        <v> </v>
      </c>
      <c r="G60" s="4" t="str">
        <f>IF(LISTE_HOMMES!I53=""," ",LISTE_HOMMES!I53)</f>
        <v> </v>
      </c>
      <c r="H60" s="5" t="str">
        <f>IF(LISTE_HOMMES!I53=""," ",VLOOKUP(Q60,$R$10:$U$73,4,FALSE))</f>
        <v> </v>
      </c>
      <c r="I60" s="5" t="str">
        <f t="shared" si="7"/>
        <v>****</v>
      </c>
      <c r="J60" s="5" t="str">
        <f t="shared" si="8"/>
        <v>****</v>
      </c>
      <c r="K60" s="5" t="str">
        <f t="shared" si="9"/>
        <v>****</v>
      </c>
      <c r="L60" s="5" t="str">
        <f t="shared" si="10"/>
        <v>****</v>
      </c>
      <c r="M60" s="5" t="str">
        <f t="shared" si="11"/>
        <v>****</v>
      </c>
      <c r="N60" s="5" t="str">
        <f t="shared" si="12"/>
        <v>****</v>
      </c>
      <c r="O60" s="5" t="str">
        <f ca="1">IF(LISTE_HOMMES!I53=""," ",INDIRECT(ADDRESS(H60+9,7,1,FALSE),FALSE))</f>
        <v> </v>
      </c>
      <c r="P60" s="6"/>
      <c r="Q60" s="292" t="str">
        <f t="shared" si="13"/>
        <v>      </v>
      </c>
      <c r="R60" s="292">
        <f>SCORE_H!D372</f>
      </c>
      <c r="U60" s="1">
        <v>51</v>
      </c>
    </row>
    <row r="61" spans="2:21" ht="15" customHeight="1">
      <c r="B61" s="75">
        <v>52</v>
      </c>
      <c r="C61" s="4" t="str">
        <f>IF(LISTE_HOMMES!E54=""," ",LISTE_HOMMES!E54)</f>
        <v> </v>
      </c>
      <c r="D61" s="99" t="str">
        <f>IF(LISTE_HOMMES!F54=""," ",LISTE_HOMMES!F54)</f>
        <v> </v>
      </c>
      <c r="E61" s="99" t="str">
        <f>IF(LISTE_HOMMES!G54=""," ",LISTE_HOMMES!G54)</f>
        <v> </v>
      </c>
      <c r="F61" s="4" t="str">
        <f>IF(LISTE_HOMMES!H54=""," ",LISTE_HOMMES!H54)</f>
        <v> </v>
      </c>
      <c r="G61" s="4" t="str">
        <f>IF(LISTE_HOMMES!I54=""," ",LISTE_HOMMES!I54)</f>
        <v> </v>
      </c>
      <c r="H61" s="5" t="str">
        <f>IF(LISTE_HOMMES!I54=""," ",VLOOKUP(Q61,$R$10:$U$73,4,FALSE))</f>
        <v> </v>
      </c>
      <c r="I61" s="5" t="str">
        <f t="shared" si="7"/>
        <v>****</v>
      </c>
      <c r="J61" s="5" t="str">
        <f t="shared" si="8"/>
        <v>****</v>
      </c>
      <c r="K61" s="5" t="str">
        <f t="shared" si="9"/>
        <v>****</v>
      </c>
      <c r="L61" s="5" t="str">
        <f t="shared" si="10"/>
        <v>****</v>
      </c>
      <c r="M61" s="5" t="str">
        <f t="shared" si="11"/>
        <v>****</v>
      </c>
      <c r="N61" s="5" t="str">
        <f t="shared" si="12"/>
        <v>****</v>
      </c>
      <c r="O61" s="5" t="str">
        <f ca="1">IF(LISTE_HOMMES!I54=""," ",INDIRECT(ADDRESS(H61+9,7,1,FALSE),FALSE))</f>
        <v> </v>
      </c>
      <c r="P61" s="6"/>
      <c r="Q61" s="292" t="str">
        <f t="shared" si="13"/>
        <v>      </v>
      </c>
      <c r="R61" s="292">
        <f>SCORE_H!D373</f>
      </c>
      <c r="U61" s="1">
        <v>52</v>
      </c>
    </row>
    <row r="62" spans="2:21" ht="15" customHeight="1">
      <c r="B62" s="75">
        <v>53</v>
      </c>
      <c r="C62" s="4" t="str">
        <f>IF(LISTE_HOMMES!E55=""," ",LISTE_HOMMES!E55)</f>
        <v> </v>
      </c>
      <c r="D62" s="99" t="str">
        <f>IF(LISTE_HOMMES!F55=""," ",LISTE_HOMMES!F55)</f>
        <v> </v>
      </c>
      <c r="E62" s="99" t="str">
        <f>IF(LISTE_HOMMES!G55=""," ",LISTE_HOMMES!G55)</f>
        <v> </v>
      </c>
      <c r="F62" s="4" t="str">
        <f>IF(LISTE_HOMMES!H55=""," ",LISTE_HOMMES!H55)</f>
        <v> </v>
      </c>
      <c r="G62" s="4" t="str">
        <f>IF(LISTE_HOMMES!I55=""," ",LISTE_HOMMES!I55)</f>
        <v> </v>
      </c>
      <c r="H62" s="5" t="str">
        <f>IF(LISTE_HOMMES!I55=""," ",VLOOKUP(Q62,$R$10:$U$73,4,FALSE))</f>
        <v> </v>
      </c>
      <c r="I62" s="5" t="str">
        <f t="shared" si="7"/>
        <v>****</v>
      </c>
      <c r="J62" s="5" t="str">
        <f t="shared" si="8"/>
        <v>****</v>
      </c>
      <c r="K62" s="5" t="str">
        <f t="shared" si="9"/>
        <v>****</v>
      </c>
      <c r="L62" s="5" t="str">
        <f t="shared" si="10"/>
        <v>****</v>
      </c>
      <c r="M62" s="5" t="str">
        <f t="shared" si="11"/>
        <v>****</v>
      </c>
      <c r="N62" s="5" t="str">
        <f t="shared" si="12"/>
        <v>****</v>
      </c>
      <c r="O62" s="5" t="str">
        <f ca="1">IF(LISTE_HOMMES!I55=""," ",INDIRECT(ADDRESS(H62+9,7,1,FALSE),FALSE))</f>
        <v> </v>
      </c>
      <c r="P62" s="6"/>
      <c r="Q62" s="292" t="str">
        <f t="shared" si="13"/>
        <v>      </v>
      </c>
      <c r="R62" s="292">
        <f>SCORE_H!D374</f>
      </c>
      <c r="U62" s="1">
        <v>53</v>
      </c>
    </row>
    <row r="63" spans="2:21" ht="15" customHeight="1">
      <c r="B63" s="75">
        <v>54</v>
      </c>
      <c r="C63" s="4" t="str">
        <f>IF(LISTE_HOMMES!E56=""," ",LISTE_HOMMES!E56)</f>
        <v> </v>
      </c>
      <c r="D63" s="99" t="str">
        <f>IF(LISTE_HOMMES!F56=""," ",LISTE_HOMMES!F56)</f>
        <v> </v>
      </c>
      <c r="E63" s="99" t="str">
        <f>IF(LISTE_HOMMES!G56=""," ",LISTE_HOMMES!G56)</f>
        <v> </v>
      </c>
      <c r="F63" s="4" t="str">
        <f>IF(LISTE_HOMMES!H56=""," ",LISTE_HOMMES!H56)</f>
        <v> </v>
      </c>
      <c r="G63" s="4" t="str">
        <f>IF(LISTE_HOMMES!I56=""," ",LISTE_HOMMES!I56)</f>
        <v> </v>
      </c>
      <c r="H63" s="5" t="str">
        <f>IF(LISTE_HOMMES!I56=""," ",VLOOKUP(Q63,$R$10:$U$73,4,FALSE))</f>
        <v> </v>
      </c>
      <c r="I63" s="5" t="str">
        <f t="shared" si="7"/>
        <v>****</v>
      </c>
      <c r="J63" s="5" t="str">
        <f t="shared" si="8"/>
        <v>****</v>
      </c>
      <c r="K63" s="5" t="str">
        <f t="shared" si="9"/>
        <v>****</v>
      </c>
      <c r="L63" s="5" t="str">
        <f t="shared" si="10"/>
        <v>****</v>
      </c>
      <c r="M63" s="5" t="str">
        <f t="shared" si="11"/>
        <v>****</v>
      </c>
      <c r="N63" s="5" t="str">
        <f t="shared" si="12"/>
        <v>****</v>
      </c>
      <c r="O63" s="5" t="str">
        <f ca="1">IF(LISTE_HOMMES!I56=""," ",INDIRECT(ADDRESS(H63+9,7,1,FALSE),FALSE))</f>
        <v> </v>
      </c>
      <c r="P63" s="6"/>
      <c r="Q63" s="292" t="str">
        <f t="shared" si="13"/>
        <v>      </v>
      </c>
      <c r="R63" s="292">
        <f>SCORE_H!D375</f>
      </c>
      <c r="U63" s="1">
        <v>54</v>
      </c>
    </row>
    <row r="64" spans="2:21" ht="15" customHeight="1">
      <c r="B64" s="75">
        <v>55</v>
      </c>
      <c r="C64" s="4" t="str">
        <f>IF(LISTE_HOMMES!E57=""," ",LISTE_HOMMES!E57)</f>
        <v> </v>
      </c>
      <c r="D64" s="99" t="str">
        <f>IF(LISTE_HOMMES!F57=""," ",LISTE_HOMMES!F57)</f>
        <v> </v>
      </c>
      <c r="E64" s="99" t="str">
        <f>IF(LISTE_HOMMES!G57=""," ",LISTE_HOMMES!G57)</f>
        <v> </v>
      </c>
      <c r="F64" s="4" t="str">
        <f>IF(LISTE_HOMMES!H57=""," ",LISTE_HOMMES!H57)</f>
        <v> </v>
      </c>
      <c r="G64" s="4" t="str">
        <f>IF(LISTE_HOMMES!I57=""," ",LISTE_HOMMES!I57)</f>
        <v> </v>
      </c>
      <c r="H64" s="5" t="str">
        <f>IF(LISTE_HOMMES!I57=""," ",VLOOKUP(Q64,$R$10:$U$73,4,FALSE))</f>
        <v> </v>
      </c>
      <c r="I64" s="5" t="str">
        <f t="shared" si="7"/>
        <v>****</v>
      </c>
      <c r="J64" s="5" t="str">
        <f t="shared" si="8"/>
        <v>****</v>
      </c>
      <c r="K64" s="5" t="str">
        <f t="shared" si="9"/>
        <v>****</v>
      </c>
      <c r="L64" s="5" t="str">
        <f t="shared" si="10"/>
        <v>****</v>
      </c>
      <c r="M64" s="5" t="str">
        <f t="shared" si="11"/>
        <v>****</v>
      </c>
      <c r="N64" s="5" t="str">
        <f t="shared" si="12"/>
        <v>****</v>
      </c>
      <c r="O64" s="5" t="str">
        <f ca="1">IF(LISTE_HOMMES!I57=""," ",INDIRECT(ADDRESS(H64+9,7,1,FALSE),FALSE))</f>
        <v> </v>
      </c>
      <c r="P64" s="6"/>
      <c r="Q64" s="292" t="str">
        <f t="shared" si="13"/>
        <v>      </v>
      </c>
      <c r="R64" s="292">
        <f>SCORE_H!D376</f>
      </c>
      <c r="U64" s="1">
        <v>55</v>
      </c>
    </row>
    <row r="65" spans="2:21" ht="15" customHeight="1">
      <c r="B65" s="75">
        <v>56</v>
      </c>
      <c r="C65" s="4" t="str">
        <f>IF(LISTE_HOMMES!E58=""," ",LISTE_HOMMES!E58)</f>
        <v> </v>
      </c>
      <c r="D65" s="99" t="str">
        <f>IF(LISTE_HOMMES!F58=""," ",LISTE_HOMMES!F58)</f>
        <v> </v>
      </c>
      <c r="E65" s="99" t="str">
        <f>IF(LISTE_HOMMES!G58=""," ",LISTE_HOMMES!G58)</f>
        <v> </v>
      </c>
      <c r="F65" s="4" t="str">
        <f>IF(LISTE_HOMMES!H58=""," ",LISTE_HOMMES!H58)</f>
        <v> </v>
      </c>
      <c r="G65" s="4" t="str">
        <f>IF(LISTE_HOMMES!I58=""," ",LISTE_HOMMES!I58)</f>
        <v> </v>
      </c>
      <c r="H65" s="5" t="str">
        <f>IF(LISTE_HOMMES!I58=""," ",VLOOKUP(Q65,$R$10:$U$73,4,FALSE))</f>
        <v> </v>
      </c>
      <c r="I65" s="5" t="str">
        <f t="shared" si="7"/>
        <v>****</v>
      </c>
      <c r="J65" s="5" t="str">
        <f t="shared" si="8"/>
        <v>****</v>
      </c>
      <c r="K65" s="5" t="str">
        <f t="shared" si="9"/>
        <v>****</v>
      </c>
      <c r="L65" s="5" t="str">
        <f t="shared" si="10"/>
        <v>****</v>
      </c>
      <c r="M65" s="5" t="str">
        <f t="shared" si="11"/>
        <v>****</v>
      </c>
      <c r="N65" s="5" t="str">
        <f t="shared" si="12"/>
        <v>****</v>
      </c>
      <c r="O65" s="5" t="str">
        <f ca="1">IF(LISTE_HOMMES!I58=""," ",INDIRECT(ADDRESS(H65+9,7,1,FALSE),FALSE))</f>
        <v> </v>
      </c>
      <c r="P65" s="6"/>
      <c r="Q65" s="292" t="str">
        <f t="shared" si="13"/>
        <v>      </v>
      </c>
      <c r="R65" s="292">
        <f>SCORE_H!D377</f>
      </c>
      <c r="U65" s="1">
        <v>56</v>
      </c>
    </row>
    <row r="66" spans="2:21" ht="15" customHeight="1">
      <c r="B66" s="75">
        <v>57</v>
      </c>
      <c r="C66" s="4" t="str">
        <f>IF(LISTE_HOMMES!E59=""," ",LISTE_HOMMES!E59)</f>
        <v> </v>
      </c>
      <c r="D66" s="99" t="str">
        <f>IF(LISTE_HOMMES!F59=""," ",LISTE_HOMMES!F59)</f>
        <v> </v>
      </c>
      <c r="E66" s="99" t="str">
        <f>IF(LISTE_HOMMES!G59=""," ",LISTE_HOMMES!G59)</f>
        <v> </v>
      </c>
      <c r="F66" s="4" t="str">
        <f>IF(LISTE_HOMMES!H59=""," ",LISTE_HOMMES!H59)</f>
        <v> </v>
      </c>
      <c r="G66" s="4" t="str">
        <f>IF(LISTE_HOMMES!I59=""," ",LISTE_HOMMES!I59)</f>
        <v> </v>
      </c>
      <c r="H66" s="5" t="str">
        <f>IF(LISTE_HOMMES!I59=""," ",VLOOKUP(Q66,$R$10:$U$73,4,FALSE))</f>
        <v> </v>
      </c>
      <c r="I66" s="5" t="str">
        <f t="shared" si="7"/>
        <v>****</v>
      </c>
      <c r="J66" s="5" t="str">
        <f t="shared" si="8"/>
        <v>****</v>
      </c>
      <c r="K66" s="5" t="str">
        <f t="shared" si="9"/>
        <v>****</v>
      </c>
      <c r="L66" s="5" t="str">
        <f t="shared" si="10"/>
        <v>****</v>
      </c>
      <c r="M66" s="5" t="str">
        <f t="shared" si="11"/>
        <v>****</v>
      </c>
      <c r="N66" s="5" t="str">
        <f t="shared" si="12"/>
        <v>****</v>
      </c>
      <c r="O66" s="5" t="str">
        <f ca="1">IF(LISTE_HOMMES!I59=""," ",INDIRECT(ADDRESS(H66+9,7,1,FALSE),FALSE))</f>
        <v> </v>
      </c>
      <c r="P66" s="6"/>
      <c r="Q66" s="292" t="str">
        <f t="shared" si="13"/>
        <v>      </v>
      </c>
      <c r="R66" s="292">
        <f>SCORE_H!D378</f>
      </c>
      <c r="U66" s="1">
        <v>57</v>
      </c>
    </row>
    <row r="67" spans="2:21" ht="15" customHeight="1">
      <c r="B67" s="75">
        <v>58</v>
      </c>
      <c r="C67" s="4" t="str">
        <f>IF(LISTE_HOMMES!E60=""," ",LISTE_HOMMES!E60)</f>
        <v> </v>
      </c>
      <c r="D67" s="99" t="str">
        <f>IF(LISTE_HOMMES!F60=""," ",LISTE_HOMMES!F60)</f>
        <v> </v>
      </c>
      <c r="E67" s="99" t="str">
        <f>IF(LISTE_HOMMES!G60=""," ",LISTE_HOMMES!G60)</f>
        <v> </v>
      </c>
      <c r="F67" s="4" t="str">
        <f>IF(LISTE_HOMMES!H60=""," ",LISTE_HOMMES!H60)</f>
        <v> </v>
      </c>
      <c r="G67" s="4" t="str">
        <f>IF(LISTE_HOMMES!I60=""," ",LISTE_HOMMES!I60)</f>
        <v> </v>
      </c>
      <c r="H67" s="5" t="str">
        <f>IF(LISTE_HOMMES!I60=""," ",VLOOKUP(Q67,$R$10:$U$73,4,FALSE))</f>
        <v> </v>
      </c>
      <c r="I67" s="5" t="str">
        <f t="shared" si="7"/>
        <v>****</v>
      </c>
      <c r="J67" s="5" t="str">
        <f t="shared" si="8"/>
        <v>****</v>
      </c>
      <c r="K67" s="5" t="str">
        <f t="shared" si="9"/>
        <v>****</v>
      </c>
      <c r="L67" s="5" t="str">
        <f t="shared" si="10"/>
        <v>****</v>
      </c>
      <c r="M67" s="5" t="str">
        <f t="shared" si="11"/>
        <v>****</v>
      </c>
      <c r="N67" s="5" t="str">
        <f t="shared" si="12"/>
        <v>****</v>
      </c>
      <c r="O67" s="5" t="str">
        <f ca="1">IF(LISTE_HOMMES!I60=""," ",INDIRECT(ADDRESS(H67+9,7,1,FALSE),FALSE))</f>
        <v> </v>
      </c>
      <c r="P67" s="6"/>
      <c r="Q67" s="292" t="str">
        <f t="shared" si="13"/>
        <v>      </v>
      </c>
      <c r="R67" s="292">
        <f>SCORE_H!D379</f>
      </c>
      <c r="U67" s="1">
        <v>58</v>
      </c>
    </row>
    <row r="68" spans="2:21" ht="15" customHeight="1">
      <c r="B68" s="75">
        <v>59</v>
      </c>
      <c r="C68" s="4" t="str">
        <f>IF(LISTE_HOMMES!E61=""," ",LISTE_HOMMES!E61)</f>
        <v> </v>
      </c>
      <c r="D68" s="99" t="str">
        <f>IF(LISTE_HOMMES!F61=""," ",LISTE_HOMMES!F61)</f>
        <v> </v>
      </c>
      <c r="E68" s="99" t="str">
        <f>IF(LISTE_HOMMES!G61=""," ",LISTE_HOMMES!G61)</f>
        <v> </v>
      </c>
      <c r="F68" s="4" t="str">
        <f>IF(LISTE_HOMMES!H61=""," ",LISTE_HOMMES!H61)</f>
        <v> </v>
      </c>
      <c r="G68" s="4" t="str">
        <f>IF(LISTE_HOMMES!I61=""," ",LISTE_HOMMES!I61)</f>
        <v> </v>
      </c>
      <c r="H68" s="5" t="str">
        <f>IF(LISTE_HOMMES!I61=""," ",VLOOKUP(Q68,$R$10:$U$73,4,FALSE))</f>
        <v> </v>
      </c>
      <c r="I68" s="5" t="str">
        <f t="shared" si="7"/>
        <v>****</v>
      </c>
      <c r="J68" s="5" t="str">
        <f t="shared" si="8"/>
        <v>****</v>
      </c>
      <c r="K68" s="5" t="str">
        <f t="shared" si="9"/>
        <v>****</v>
      </c>
      <c r="L68" s="5" t="str">
        <f t="shared" si="10"/>
        <v>****</v>
      </c>
      <c r="M68" s="5" t="str">
        <f t="shared" si="11"/>
        <v>****</v>
      </c>
      <c r="N68" s="5" t="str">
        <f t="shared" si="12"/>
        <v>****</v>
      </c>
      <c r="O68" s="5" t="str">
        <f ca="1">IF(LISTE_HOMMES!I61=""," ",INDIRECT(ADDRESS(H68+9,7,1,FALSE),FALSE))</f>
        <v> </v>
      </c>
      <c r="P68" s="6"/>
      <c r="Q68" s="292" t="str">
        <f t="shared" si="13"/>
        <v>      </v>
      </c>
      <c r="R68" s="292">
        <f>SCORE_H!D380</f>
      </c>
      <c r="U68" s="1">
        <v>59</v>
      </c>
    </row>
    <row r="69" spans="2:21" ht="15" customHeight="1">
      <c r="B69" s="75">
        <v>60</v>
      </c>
      <c r="C69" s="4" t="str">
        <f>IF(LISTE_HOMMES!E62=""," ",LISTE_HOMMES!E62)</f>
        <v> </v>
      </c>
      <c r="D69" s="99" t="str">
        <f>IF(LISTE_HOMMES!F62=""," ",LISTE_HOMMES!F62)</f>
        <v> </v>
      </c>
      <c r="E69" s="99" t="str">
        <f>IF(LISTE_HOMMES!G62=""," ",LISTE_HOMMES!G62)</f>
        <v> </v>
      </c>
      <c r="F69" s="4" t="str">
        <f>IF(LISTE_HOMMES!H62=""," ",LISTE_HOMMES!H62)</f>
        <v> </v>
      </c>
      <c r="G69" s="4" t="str">
        <f>IF(LISTE_HOMMES!I62=""," ",LISTE_HOMMES!I62)</f>
        <v> </v>
      </c>
      <c r="H69" s="5" t="str">
        <f>IF(LISTE_HOMMES!I62=""," ",VLOOKUP(Q69,$R$10:$U$73,4,FALSE))</f>
        <v> </v>
      </c>
      <c r="I69" s="5" t="str">
        <f t="shared" si="7"/>
        <v>****</v>
      </c>
      <c r="J69" s="5" t="str">
        <f t="shared" si="8"/>
        <v>****</v>
      </c>
      <c r="K69" s="5" t="str">
        <f t="shared" si="9"/>
        <v>****</v>
      </c>
      <c r="L69" s="5" t="str">
        <f t="shared" si="10"/>
        <v>****</v>
      </c>
      <c r="M69" s="5" t="str">
        <f t="shared" si="11"/>
        <v>****</v>
      </c>
      <c r="N69" s="5" t="str">
        <f t="shared" si="12"/>
        <v>****</v>
      </c>
      <c r="O69" s="5" t="str">
        <f ca="1">IF(LISTE_HOMMES!I62=""," ",INDIRECT(ADDRESS(H69+9,7,1,FALSE),FALSE))</f>
        <v> </v>
      </c>
      <c r="P69" s="6"/>
      <c r="Q69" s="292" t="str">
        <f t="shared" si="13"/>
        <v>      </v>
      </c>
      <c r="R69" s="292">
        <f>SCORE_H!D381</f>
      </c>
      <c r="U69" s="1">
        <v>60</v>
      </c>
    </row>
    <row r="70" spans="2:21" ht="15" customHeight="1">
      <c r="B70" s="75">
        <v>61</v>
      </c>
      <c r="C70" s="4" t="str">
        <f>IF(LISTE_HOMMES!E63=""," ",LISTE_HOMMES!E63)</f>
        <v> </v>
      </c>
      <c r="D70" s="99" t="str">
        <f>IF(LISTE_HOMMES!F63=""," ",LISTE_HOMMES!F63)</f>
        <v> </v>
      </c>
      <c r="E70" s="99" t="str">
        <f>IF(LISTE_HOMMES!G63=""," ",LISTE_HOMMES!G63)</f>
        <v> </v>
      </c>
      <c r="F70" s="4" t="str">
        <f>IF(LISTE_HOMMES!H63=""," ",LISTE_HOMMES!H63)</f>
        <v> </v>
      </c>
      <c r="G70" s="4" t="str">
        <f>IF(LISTE_HOMMES!I63=""," ",LISTE_HOMMES!I63)</f>
        <v> </v>
      </c>
      <c r="H70" s="5" t="str">
        <f>IF(LISTE_HOMMES!I63=""," ",VLOOKUP(Q70,$R$10:$U$73,4,FALSE))</f>
        <v> </v>
      </c>
      <c r="I70" s="5" t="str">
        <f t="shared" si="7"/>
        <v>****</v>
      </c>
      <c r="J70" s="5" t="str">
        <f t="shared" si="8"/>
        <v>****</v>
      </c>
      <c r="K70" s="5" t="str">
        <f t="shared" si="9"/>
        <v>****</v>
      </c>
      <c r="L70" s="5" t="str">
        <f t="shared" si="10"/>
        <v>****</v>
      </c>
      <c r="M70" s="5" t="str">
        <f t="shared" si="11"/>
        <v>****</v>
      </c>
      <c r="N70" s="5" t="str">
        <f t="shared" si="12"/>
        <v>****</v>
      </c>
      <c r="O70" s="5" t="str">
        <f ca="1">IF(LISTE_HOMMES!I63=""," ",INDIRECT(ADDRESS(H70+9,7,1,FALSE),FALSE))</f>
        <v> </v>
      </c>
      <c r="P70" s="6"/>
      <c r="Q70" s="292" t="str">
        <f t="shared" si="13"/>
        <v>      </v>
      </c>
      <c r="R70" s="292">
        <f>SCORE_H!D382</f>
      </c>
      <c r="U70" s="1">
        <v>61</v>
      </c>
    </row>
    <row r="71" spans="2:21" ht="15" customHeight="1">
      <c r="B71" s="75">
        <v>62</v>
      </c>
      <c r="C71" s="4" t="str">
        <f>IF(LISTE_HOMMES!E64=""," ",LISTE_HOMMES!E64)</f>
        <v> </v>
      </c>
      <c r="D71" s="99" t="str">
        <f>IF(LISTE_HOMMES!F64=""," ",LISTE_HOMMES!F64)</f>
        <v> </v>
      </c>
      <c r="E71" s="99" t="str">
        <f>IF(LISTE_HOMMES!G64=""," ",LISTE_HOMMES!G64)</f>
        <v> </v>
      </c>
      <c r="F71" s="4" t="str">
        <f>IF(LISTE_HOMMES!H64=""," ",LISTE_HOMMES!H64)</f>
        <v> </v>
      </c>
      <c r="G71" s="4" t="str">
        <f>IF(LISTE_HOMMES!I64=""," ",LISTE_HOMMES!I64)</f>
        <v> </v>
      </c>
      <c r="H71" s="5" t="str">
        <f>IF(LISTE_HOMMES!I64=""," ",VLOOKUP(Q71,$R$10:$U$73,4,FALSE))</f>
        <v> </v>
      </c>
      <c r="I71" s="5" t="str">
        <f t="shared" si="7"/>
        <v>****</v>
      </c>
      <c r="J71" s="5" t="str">
        <f t="shared" si="8"/>
        <v>****</v>
      </c>
      <c r="K71" s="5" t="str">
        <f t="shared" si="9"/>
        <v>****</v>
      </c>
      <c r="L71" s="5" t="str">
        <f t="shared" si="10"/>
        <v>****</v>
      </c>
      <c r="M71" s="5" t="str">
        <f t="shared" si="11"/>
        <v>****</v>
      </c>
      <c r="N71" s="5" t="str">
        <f t="shared" si="12"/>
        <v>****</v>
      </c>
      <c r="O71" s="5" t="str">
        <f ca="1">IF(LISTE_HOMMES!I64=""," ",INDIRECT(ADDRESS(H71+9,7,1,FALSE),FALSE))</f>
        <v> </v>
      </c>
      <c r="P71" s="6"/>
      <c r="Q71" s="292" t="str">
        <f t="shared" si="13"/>
        <v>      </v>
      </c>
      <c r="R71" s="292">
        <f>SCORE_H!D383</f>
      </c>
      <c r="U71" s="1">
        <v>62</v>
      </c>
    </row>
    <row r="72" spans="2:21" ht="15" customHeight="1">
      <c r="B72" s="75">
        <v>63</v>
      </c>
      <c r="C72" s="4" t="str">
        <f>IF(LISTE_HOMMES!E65=""," ",LISTE_HOMMES!E65)</f>
        <v> </v>
      </c>
      <c r="D72" s="99" t="str">
        <f>IF(LISTE_HOMMES!F65=""," ",LISTE_HOMMES!F65)</f>
        <v> </v>
      </c>
      <c r="E72" s="99" t="str">
        <f>IF(LISTE_HOMMES!G65=""," ",LISTE_HOMMES!G65)</f>
        <v> </v>
      </c>
      <c r="F72" s="4" t="str">
        <f>IF(LISTE_HOMMES!H65=""," ",LISTE_HOMMES!H65)</f>
        <v> </v>
      </c>
      <c r="G72" s="4" t="str">
        <f>IF(LISTE_HOMMES!I65=""," ",LISTE_HOMMES!I65)</f>
        <v> </v>
      </c>
      <c r="H72" s="5" t="str">
        <f>IF(LISTE_HOMMES!I65=""," ",VLOOKUP(Q72,$R$10:$U$73,4,FALSE))</f>
        <v> </v>
      </c>
      <c r="I72" s="5" t="str">
        <f t="shared" si="7"/>
        <v>****</v>
      </c>
      <c r="J72" s="5" t="str">
        <f t="shared" si="8"/>
        <v>****</v>
      </c>
      <c r="K72" s="5" t="str">
        <f t="shared" si="9"/>
        <v>****</v>
      </c>
      <c r="L72" s="5" t="str">
        <f t="shared" si="10"/>
        <v>****</v>
      </c>
      <c r="M72" s="5" t="str">
        <f t="shared" si="11"/>
        <v>****</v>
      </c>
      <c r="N72" s="5" t="str">
        <f t="shared" si="12"/>
        <v>****</v>
      </c>
      <c r="O72" s="5" t="str">
        <f ca="1">IF(LISTE_HOMMES!I65=""," ",INDIRECT(ADDRESS(H72+9,7,1,FALSE),FALSE))</f>
        <v> </v>
      </c>
      <c r="P72" s="6"/>
      <c r="Q72" s="292" t="str">
        <f t="shared" si="13"/>
        <v>      </v>
      </c>
      <c r="R72" s="292">
        <f>SCORE_H!D384</f>
      </c>
      <c r="U72" s="1">
        <v>63</v>
      </c>
    </row>
    <row r="73" spans="2:21" ht="12.75">
      <c r="B73" s="100">
        <v>64</v>
      </c>
      <c r="C73" s="101" t="str">
        <f>IF(LISTE_HOMMES!E66=""," ",LISTE_HOMMES!E66)</f>
        <v> </v>
      </c>
      <c r="D73" s="102" t="str">
        <f>IF(LISTE_HOMMES!F66=""," ",LISTE_HOMMES!F66)</f>
        <v> </v>
      </c>
      <c r="E73" s="102" t="str">
        <f>IF(LISTE_HOMMES!G66=""," ",LISTE_HOMMES!G66)</f>
        <v> </v>
      </c>
      <c r="F73" s="101" t="str">
        <f>IF(LISTE_HOMMES!H66=""," ",LISTE_HOMMES!H66)</f>
        <v> </v>
      </c>
      <c r="G73" s="101" t="str">
        <f>IF(LISTE_HOMMES!I66=""," ",LISTE_HOMMES!I66)</f>
        <v> </v>
      </c>
      <c r="H73" s="103" t="str">
        <f>IF(LISTE_HOMMES!I66=""," ",VLOOKUP(Q73,$R$10:$U$73,4,FALSE))</f>
        <v> </v>
      </c>
      <c r="I73" s="5" t="str">
        <f t="shared" si="7"/>
        <v>****</v>
      </c>
      <c r="J73" s="5" t="str">
        <f t="shared" si="8"/>
        <v>****</v>
      </c>
      <c r="K73" s="5" t="str">
        <f t="shared" si="9"/>
        <v>****</v>
      </c>
      <c r="L73" s="5" t="str">
        <f t="shared" si="10"/>
        <v>****</v>
      </c>
      <c r="M73" s="5" t="str">
        <f t="shared" si="11"/>
        <v>****</v>
      </c>
      <c r="N73" s="5" t="str">
        <f t="shared" si="12"/>
        <v>****</v>
      </c>
      <c r="O73" s="103" t="str">
        <f ca="1">IF(LISTE_HOMMES!I66=""," ",INDIRECT(ADDRESS(H73+9,7,1,FALSE),FALSE))</f>
        <v> </v>
      </c>
      <c r="P73" s="6"/>
      <c r="Q73" s="292" t="str">
        <f t="shared" si="13"/>
        <v>      </v>
      </c>
      <c r="R73" s="292">
        <f>SCORE_H!D385</f>
      </c>
      <c r="U73" s="1">
        <v>64</v>
      </c>
    </row>
    <row r="74" spans="1:18" s="18" customFormat="1" ht="12.75">
      <c r="A74" s="43"/>
      <c r="C74" s="76"/>
      <c r="H74" s="21"/>
      <c r="I74" s="21"/>
      <c r="J74" s="21"/>
      <c r="K74" s="21"/>
      <c r="L74" s="21"/>
      <c r="M74" s="192"/>
      <c r="N74" s="45"/>
      <c r="O74" s="118" t="s">
        <v>347</v>
      </c>
      <c r="P74" s="21"/>
      <c r="Q74" s="295"/>
      <c r="R74" s="295"/>
    </row>
    <row r="75" spans="1:18" s="18" customFormat="1" ht="24.75">
      <c r="A75" s="44"/>
      <c r="B75" s="77"/>
      <c r="C75" s="77"/>
      <c r="D75" s="77"/>
      <c r="E75" s="77"/>
      <c r="F75" s="77"/>
      <c r="G75" s="77"/>
      <c r="H75" s="77"/>
      <c r="I75" s="77"/>
      <c r="J75" s="19"/>
      <c r="K75" s="19"/>
      <c r="L75" s="19"/>
      <c r="M75" s="19"/>
      <c r="N75" s="19"/>
      <c r="O75" s="19"/>
      <c r="P75" s="19"/>
      <c r="Q75" s="295"/>
      <c r="R75" s="295"/>
    </row>
    <row r="76" spans="1:18" s="18" customFormat="1" ht="12.75">
      <c r="A76" s="43"/>
      <c r="H76" s="21"/>
      <c r="I76" s="21"/>
      <c r="Q76" s="295"/>
      <c r="R76" s="295"/>
    </row>
    <row r="77" spans="1:18" s="18" customFormat="1" ht="12.75">
      <c r="A77" s="43"/>
      <c r="D77" s="22"/>
      <c r="F77" s="78"/>
      <c r="G77" s="79"/>
      <c r="H77" s="21"/>
      <c r="I77" s="21"/>
      <c r="J77" s="21"/>
      <c r="Q77" s="295"/>
      <c r="R77" s="295"/>
    </row>
    <row r="78" spans="1:18" s="18" customFormat="1" ht="19.5" customHeight="1">
      <c r="A78" s="43"/>
      <c r="C78" s="80"/>
      <c r="E78" s="81"/>
      <c r="F78" s="81"/>
      <c r="H78" s="21"/>
      <c r="I78" s="21"/>
      <c r="J78" s="21"/>
      <c r="Q78" s="295"/>
      <c r="R78" s="295"/>
    </row>
    <row r="79" spans="1:18" s="18" customFormat="1" ht="12.75">
      <c r="A79" s="43"/>
      <c r="D79" s="22"/>
      <c r="H79" s="21"/>
      <c r="I79" s="21"/>
      <c r="J79" s="21"/>
      <c r="Q79" s="295"/>
      <c r="R79" s="295"/>
    </row>
    <row r="80" spans="1:18" s="18" customFormat="1" ht="12.75">
      <c r="A80" s="43"/>
      <c r="H80" s="21"/>
      <c r="I80" s="21"/>
      <c r="Q80" s="295"/>
      <c r="R80" s="295"/>
    </row>
    <row r="81" spans="1:18" s="18" customFormat="1" ht="12.75">
      <c r="A81" s="43"/>
      <c r="H81" s="21"/>
      <c r="I81" s="79"/>
      <c r="J81" s="79"/>
      <c r="K81" s="79"/>
      <c r="L81" s="79"/>
      <c r="M81" s="79"/>
      <c r="N81" s="79"/>
      <c r="O81" s="45"/>
      <c r="P81" s="45"/>
      <c r="Q81" s="295"/>
      <c r="R81" s="295"/>
    </row>
    <row r="82" spans="1:18" s="18" customFormat="1" ht="12.75">
      <c r="A82" s="46"/>
      <c r="B82" s="81"/>
      <c r="C82" s="80"/>
      <c r="D82" s="80"/>
      <c r="E82" s="80"/>
      <c r="F82" s="80"/>
      <c r="G82" s="80"/>
      <c r="H82" s="47"/>
      <c r="I82" s="48"/>
      <c r="J82" s="48"/>
      <c r="K82" s="48"/>
      <c r="L82" s="48"/>
      <c r="M82" s="48"/>
      <c r="N82" s="48"/>
      <c r="O82" s="48"/>
      <c r="P82" s="48"/>
      <c r="Q82" s="295"/>
      <c r="R82" s="295"/>
    </row>
    <row r="83" spans="1:18" s="18" customFormat="1" ht="15" customHeight="1">
      <c r="A83" s="43"/>
      <c r="C83" s="82"/>
      <c r="D83" s="83"/>
      <c r="E83" s="83"/>
      <c r="F83" s="20"/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95"/>
      <c r="R83" s="295"/>
    </row>
    <row r="84" spans="1:18" s="18" customFormat="1" ht="15" customHeight="1">
      <c r="A84" s="43"/>
      <c r="C84" s="76"/>
      <c r="D84" s="83"/>
      <c r="E84" s="83"/>
      <c r="F84" s="20"/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95"/>
      <c r="R84" s="295"/>
    </row>
    <row r="85" spans="1:18" s="18" customFormat="1" ht="15" customHeight="1">
      <c r="A85" s="43"/>
      <c r="C85" s="76"/>
      <c r="D85" s="83"/>
      <c r="E85" s="83"/>
      <c r="F85" s="20"/>
      <c r="G85" s="20"/>
      <c r="H85" s="21"/>
      <c r="I85" s="21"/>
      <c r="J85" s="21"/>
      <c r="K85" s="21"/>
      <c r="L85" s="21"/>
      <c r="M85" s="21"/>
      <c r="N85" s="21"/>
      <c r="O85" s="21"/>
      <c r="P85" s="21"/>
      <c r="Q85" s="295"/>
      <c r="R85" s="295"/>
    </row>
    <row r="86" spans="1:18" s="18" customFormat="1" ht="15" customHeight="1">
      <c r="A86" s="43"/>
      <c r="C86" s="76"/>
      <c r="D86" s="83"/>
      <c r="E86" s="83"/>
      <c r="F86" s="20"/>
      <c r="G86" s="20"/>
      <c r="H86" s="21"/>
      <c r="I86" s="21"/>
      <c r="J86" s="21"/>
      <c r="K86" s="21"/>
      <c r="L86" s="21"/>
      <c r="M86" s="21"/>
      <c r="N86" s="21"/>
      <c r="O86" s="21"/>
      <c r="P86" s="21"/>
      <c r="Q86" s="295"/>
      <c r="R86" s="295"/>
    </row>
    <row r="87" spans="1:18" s="18" customFormat="1" ht="15" customHeight="1">
      <c r="A87" s="43"/>
      <c r="C87" s="76"/>
      <c r="D87" s="83"/>
      <c r="E87" s="83"/>
      <c r="F87" s="20"/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95"/>
      <c r="R87" s="295"/>
    </row>
    <row r="88" spans="1:18" s="18" customFormat="1" ht="15" customHeight="1">
      <c r="A88" s="49"/>
      <c r="C88" s="76"/>
      <c r="D88" s="83"/>
      <c r="E88" s="83"/>
      <c r="F88" s="20"/>
      <c r="G88" s="20"/>
      <c r="H88" s="21"/>
      <c r="I88" s="21"/>
      <c r="J88" s="21"/>
      <c r="K88" s="21"/>
      <c r="L88" s="21"/>
      <c r="M88" s="21"/>
      <c r="N88" s="21"/>
      <c r="O88" s="21"/>
      <c r="P88" s="21"/>
      <c r="Q88" s="295"/>
      <c r="R88" s="295"/>
    </row>
    <row r="89" spans="1:18" s="18" customFormat="1" ht="15" customHeight="1">
      <c r="A89" s="43"/>
      <c r="C89" s="76"/>
      <c r="D89" s="83"/>
      <c r="E89" s="83"/>
      <c r="F89" s="20"/>
      <c r="G89" s="20"/>
      <c r="H89" s="21"/>
      <c r="I89" s="21"/>
      <c r="J89" s="21"/>
      <c r="K89" s="21"/>
      <c r="L89" s="21"/>
      <c r="M89" s="21"/>
      <c r="N89" s="21"/>
      <c r="O89" s="21"/>
      <c r="P89" s="21"/>
      <c r="Q89" s="295"/>
      <c r="R89" s="295"/>
    </row>
    <row r="90" spans="1:18" s="18" customFormat="1" ht="15" customHeight="1">
      <c r="A90" s="43"/>
      <c r="C90" s="76"/>
      <c r="D90" s="83"/>
      <c r="E90" s="83"/>
      <c r="F90" s="20"/>
      <c r="G90" s="20"/>
      <c r="H90" s="21"/>
      <c r="I90" s="21"/>
      <c r="J90" s="21"/>
      <c r="K90" s="21"/>
      <c r="L90" s="21"/>
      <c r="M90" s="21"/>
      <c r="N90" s="21"/>
      <c r="O90" s="21"/>
      <c r="P90" s="21"/>
      <c r="Q90" s="295"/>
      <c r="R90" s="295"/>
    </row>
    <row r="91" spans="1:18" s="18" customFormat="1" ht="15" customHeight="1">
      <c r="A91" s="43"/>
      <c r="C91" s="76"/>
      <c r="D91" s="83"/>
      <c r="E91" s="83"/>
      <c r="F91" s="20"/>
      <c r="G91" s="20"/>
      <c r="H91" s="21"/>
      <c r="I91" s="21"/>
      <c r="J91" s="21"/>
      <c r="K91" s="21"/>
      <c r="L91" s="21"/>
      <c r="M91" s="21"/>
      <c r="N91" s="21"/>
      <c r="O91" s="21"/>
      <c r="P91" s="21"/>
      <c r="Q91" s="295"/>
      <c r="R91" s="295"/>
    </row>
    <row r="92" spans="1:18" s="18" customFormat="1" ht="15" customHeight="1">
      <c r="A92" s="43"/>
      <c r="C92" s="76"/>
      <c r="D92" s="83"/>
      <c r="E92" s="83"/>
      <c r="F92" s="20"/>
      <c r="G92" s="20"/>
      <c r="H92" s="21"/>
      <c r="I92" s="21"/>
      <c r="J92" s="21"/>
      <c r="K92" s="21"/>
      <c r="L92" s="21"/>
      <c r="M92" s="21"/>
      <c r="N92" s="21"/>
      <c r="O92" s="21"/>
      <c r="P92" s="21"/>
      <c r="Q92" s="295"/>
      <c r="R92" s="295"/>
    </row>
    <row r="93" spans="1:18" s="18" customFormat="1" ht="15" customHeight="1">
      <c r="A93" s="43"/>
      <c r="C93" s="76"/>
      <c r="D93" s="83"/>
      <c r="E93" s="83"/>
      <c r="F93" s="20"/>
      <c r="G93" s="20"/>
      <c r="H93" s="21"/>
      <c r="I93" s="21"/>
      <c r="J93" s="21"/>
      <c r="K93" s="21"/>
      <c r="L93" s="21"/>
      <c r="M93" s="21"/>
      <c r="N93" s="21"/>
      <c r="O93" s="21"/>
      <c r="P93" s="21"/>
      <c r="Q93" s="295"/>
      <c r="R93" s="295"/>
    </row>
    <row r="94" spans="1:18" s="18" customFormat="1" ht="15" customHeight="1">
      <c r="A94" s="43"/>
      <c r="C94" s="76"/>
      <c r="D94" s="83"/>
      <c r="E94" s="83"/>
      <c r="F94" s="20"/>
      <c r="G94" s="20"/>
      <c r="H94" s="21"/>
      <c r="I94" s="21"/>
      <c r="J94" s="21"/>
      <c r="K94" s="21"/>
      <c r="L94" s="21"/>
      <c r="M94" s="21"/>
      <c r="N94" s="21"/>
      <c r="O94" s="21"/>
      <c r="P94" s="21"/>
      <c r="Q94" s="295"/>
      <c r="R94" s="295"/>
    </row>
    <row r="95" spans="1:18" s="18" customFormat="1" ht="15" customHeight="1">
      <c r="A95" s="43"/>
      <c r="C95" s="76"/>
      <c r="D95" s="83"/>
      <c r="E95" s="83"/>
      <c r="F95" s="20"/>
      <c r="G95" s="20"/>
      <c r="H95" s="21"/>
      <c r="I95" s="21"/>
      <c r="J95" s="21"/>
      <c r="K95" s="21"/>
      <c r="L95" s="21"/>
      <c r="M95" s="21"/>
      <c r="N95" s="21"/>
      <c r="O95" s="21"/>
      <c r="P95" s="21"/>
      <c r="Q95" s="295"/>
      <c r="R95" s="295"/>
    </row>
    <row r="96" spans="1:18" s="18" customFormat="1" ht="15" customHeight="1">
      <c r="A96" s="43"/>
      <c r="C96" s="76"/>
      <c r="D96" s="83"/>
      <c r="E96" s="83"/>
      <c r="F96" s="20"/>
      <c r="G96" s="20"/>
      <c r="H96" s="21"/>
      <c r="I96" s="21"/>
      <c r="J96" s="21"/>
      <c r="K96" s="21"/>
      <c r="L96" s="21"/>
      <c r="M96" s="21"/>
      <c r="N96" s="21"/>
      <c r="O96" s="21"/>
      <c r="P96" s="21"/>
      <c r="Q96" s="295"/>
      <c r="R96" s="295"/>
    </row>
    <row r="97" spans="1:18" s="18" customFormat="1" ht="15" customHeight="1">
      <c r="A97" s="43"/>
      <c r="C97" s="76"/>
      <c r="D97" s="83"/>
      <c r="E97" s="83"/>
      <c r="F97" s="20"/>
      <c r="G97" s="20"/>
      <c r="H97" s="21"/>
      <c r="I97" s="21"/>
      <c r="J97" s="21"/>
      <c r="K97" s="21"/>
      <c r="L97" s="21"/>
      <c r="M97" s="21"/>
      <c r="N97" s="21"/>
      <c r="O97" s="21"/>
      <c r="P97" s="21"/>
      <c r="Q97" s="295"/>
      <c r="R97" s="295"/>
    </row>
    <row r="98" spans="1:18" s="18" customFormat="1" ht="15" customHeight="1">
      <c r="A98" s="43"/>
      <c r="C98" s="76"/>
      <c r="D98" s="83"/>
      <c r="E98" s="83"/>
      <c r="F98" s="20"/>
      <c r="G98" s="20"/>
      <c r="H98" s="21"/>
      <c r="I98" s="21"/>
      <c r="J98" s="21"/>
      <c r="K98" s="21"/>
      <c r="L98" s="21"/>
      <c r="M98" s="21"/>
      <c r="N98" s="21"/>
      <c r="O98" s="21"/>
      <c r="P98" s="21"/>
      <c r="Q98" s="295"/>
      <c r="R98" s="295"/>
    </row>
    <row r="99" spans="1:18" s="18" customFormat="1" ht="15" customHeight="1">
      <c r="A99" s="50"/>
      <c r="C99" s="76"/>
      <c r="D99" s="76"/>
      <c r="E99" s="76"/>
      <c r="F99" s="76"/>
      <c r="G99" s="76"/>
      <c r="H99" s="21"/>
      <c r="I99" s="21"/>
      <c r="J99" s="21"/>
      <c r="K99" s="21"/>
      <c r="L99" s="21"/>
      <c r="M99" s="21"/>
      <c r="N99" s="21"/>
      <c r="O99" s="21"/>
      <c r="P99" s="21"/>
      <c r="Q99" s="295"/>
      <c r="R99" s="295"/>
    </row>
    <row r="100" spans="1:18" s="18" customFormat="1" ht="15" customHeight="1">
      <c r="A100" s="43"/>
      <c r="C100" s="76"/>
      <c r="D100" s="76"/>
      <c r="E100" s="76"/>
      <c r="F100" s="76"/>
      <c r="G100" s="76"/>
      <c r="H100" s="21"/>
      <c r="I100" s="21"/>
      <c r="J100" s="21"/>
      <c r="K100" s="21"/>
      <c r="L100" s="21"/>
      <c r="M100" s="21"/>
      <c r="N100" s="21"/>
      <c r="O100" s="21"/>
      <c r="P100" s="21"/>
      <c r="Q100" s="295"/>
      <c r="R100" s="295"/>
    </row>
    <row r="101" spans="1:18" s="18" customFormat="1" ht="15" customHeight="1">
      <c r="A101" s="43"/>
      <c r="H101" s="21"/>
      <c r="I101" s="21"/>
      <c r="J101" s="21"/>
      <c r="K101" s="21"/>
      <c r="L101" s="21"/>
      <c r="M101" s="21"/>
      <c r="N101" s="21"/>
      <c r="O101" s="21"/>
      <c r="P101" s="21"/>
      <c r="Q101" s="295"/>
      <c r="R101" s="295"/>
    </row>
    <row r="102" spans="1:18" s="18" customFormat="1" ht="15" customHeight="1">
      <c r="A102" s="43"/>
      <c r="H102" s="21"/>
      <c r="I102" s="21"/>
      <c r="J102" s="21"/>
      <c r="K102" s="21"/>
      <c r="L102" s="21"/>
      <c r="M102" s="21"/>
      <c r="N102" s="21"/>
      <c r="O102" s="21"/>
      <c r="P102" s="21"/>
      <c r="Q102" s="295"/>
      <c r="R102" s="295"/>
    </row>
    <row r="103" spans="1:18" s="18" customFormat="1" ht="15" customHeight="1">
      <c r="A103" s="43"/>
      <c r="H103" s="21"/>
      <c r="I103" s="21"/>
      <c r="J103" s="21"/>
      <c r="K103" s="21"/>
      <c r="L103" s="21"/>
      <c r="M103" s="21"/>
      <c r="N103" s="21"/>
      <c r="O103" s="21"/>
      <c r="P103" s="21"/>
      <c r="Q103" s="295"/>
      <c r="R103" s="295"/>
    </row>
    <row r="104" spans="1:18" s="18" customFormat="1" ht="15" customHeight="1">
      <c r="A104" s="43"/>
      <c r="H104" s="21"/>
      <c r="I104" s="21"/>
      <c r="J104" s="21"/>
      <c r="K104" s="21"/>
      <c r="L104" s="21"/>
      <c r="M104" s="21"/>
      <c r="N104" s="21"/>
      <c r="O104" s="21"/>
      <c r="P104" s="21"/>
      <c r="Q104" s="295"/>
      <c r="R104" s="295"/>
    </row>
    <row r="105" spans="1:18" s="18" customFormat="1" ht="15" customHeight="1">
      <c r="A105" s="43"/>
      <c r="H105" s="21"/>
      <c r="I105" s="21"/>
      <c r="J105" s="21"/>
      <c r="K105" s="21"/>
      <c r="L105" s="21"/>
      <c r="M105" s="21"/>
      <c r="N105" s="21"/>
      <c r="O105" s="21"/>
      <c r="P105" s="21"/>
      <c r="Q105" s="295"/>
      <c r="R105" s="295"/>
    </row>
    <row r="106" spans="1:18" s="18" customFormat="1" ht="15" customHeight="1">
      <c r="A106" s="43"/>
      <c r="H106" s="21"/>
      <c r="I106" s="21"/>
      <c r="J106" s="21"/>
      <c r="K106" s="21"/>
      <c r="L106" s="21"/>
      <c r="M106" s="21"/>
      <c r="N106" s="21"/>
      <c r="O106" s="21"/>
      <c r="P106" s="21"/>
      <c r="Q106" s="295"/>
      <c r="R106" s="295"/>
    </row>
    <row r="107" spans="1:18" s="18" customFormat="1" ht="15" customHeight="1">
      <c r="A107" s="43"/>
      <c r="H107" s="21"/>
      <c r="I107" s="21"/>
      <c r="J107" s="21"/>
      <c r="K107" s="21"/>
      <c r="L107" s="21"/>
      <c r="M107" s="21"/>
      <c r="N107" s="21"/>
      <c r="O107" s="21"/>
      <c r="P107" s="21"/>
      <c r="Q107" s="295"/>
      <c r="R107" s="295"/>
    </row>
    <row r="108" spans="1:18" s="18" customFormat="1" ht="15" customHeight="1">
      <c r="A108" s="43"/>
      <c r="H108" s="21"/>
      <c r="I108" s="21"/>
      <c r="J108" s="21"/>
      <c r="K108" s="21"/>
      <c r="L108" s="21"/>
      <c r="M108" s="21"/>
      <c r="N108" s="21"/>
      <c r="O108" s="21"/>
      <c r="P108" s="21"/>
      <c r="Q108" s="295"/>
      <c r="R108" s="295"/>
    </row>
    <row r="109" spans="1:18" s="18" customFormat="1" ht="15" customHeight="1">
      <c r="A109" s="43"/>
      <c r="H109" s="21"/>
      <c r="I109" s="21"/>
      <c r="J109" s="21"/>
      <c r="K109" s="21"/>
      <c r="L109" s="21"/>
      <c r="M109" s="21"/>
      <c r="N109" s="21"/>
      <c r="O109" s="21"/>
      <c r="P109" s="21"/>
      <c r="Q109" s="295"/>
      <c r="R109" s="295"/>
    </row>
    <row r="110" spans="1:18" s="18" customFormat="1" ht="15" customHeight="1">
      <c r="A110" s="43"/>
      <c r="H110" s="21"/>
      <c r="I110" s="21"/>
      <c r="J110" s="21"/>
      <c r="K110" s="21"/>
      <c r="L110" s="21"/>
      <c r="M110" s="21"/>
      <c r="N110" s="21"/>
      <c r="O110" s="21"/>
      <c r="P110" s="21"/>
      <c r="Q110" s="295"/>
      <c r="R110" s="295"/>
    </row>
    <row r="111" spans="1:18" s="18" customFormat="1" ht="15" customHeight="1">
      <c r="A111" s="43"/>
      <c r="H111" s="21"/>
      <c r="I111" s="21"/>
      <c r="J111" s="21"/>
      <c r="K111" s="21"/>
      <c r="L111" s="21"/>
      <c r="M111" s="21"/>
      <c r="N111" s="21"/>
      <c r="O111" s="21"/>
      <c r="P111" s="21"/>
      <c r="Q111" s="295"/>
      <c r="R111" s="295"/>
    </row>
    <row r="112" spans="1:18" s="18" customFormat="1" ht="15" customHeight="1">
      <c r="A112" s="43"/>
      <c r="H112" s="21"/>
      <c r="I112" s="21"/>
      <c r="J112" s="21"/>
      <c r="K112" s="21"/>
      <c r="L112" s="21"/>
      <c r="M112" s="21"/>
      <c r="N112" s="21"/>
      <c r="O112" s="21"/>
      <c r="P112" s="21"/>
      <c r="Q112" s="295"/>
      <c r="R112" s="295"/>
    </row>
    <row r="113" spans="1:18" s="18" customFormat="1" ht="15" customHeight="1">
      <c r="A113" s="43"/>
      <c r="H113" s="21"/>
      <c r="I113" s="21"/>
      <c r="J113" s="21"/>
      <c r="K113" s="21"/>
      <c r="L113" s="21"/>
      <c r="M113" s="21"/>
      <c r="N113" s="21"/>
      <c r="O113" s="21"/>
      <c r="P113" s="21"/>
      <c r="Q113" s="295"/>
      <c r="R113" s="295"/>
    </row>
    <row r="114" spans="1:18" s="18" customFormat="1" ht="15" customHeight="1">
      <c r="A114" s="43"/>
      <c r="H114" s="21"/>
      <c r="I114" s="21"/>
      <c r="J114" s="21"/>
      <c r="K114" s="21"/>
      <c r="L114" s="21"/>
      <c r="M114" s="21"/>
      <c r="N114" s="21"/>
      <c r="O114" s="21"/>
      <c r="P114" s="21"/>
      <c r="Q114" s="295"/>
      <c r="R114" s="295"/>
    </row>
    <row r="115" spans="1:18" s="18" customFormat="1" ht="15" customHeight="1">
      <c r="A115" s="43"/>
      <c r="H115" s="21"/>
      <c r="I115" s="21"/>
      <c r="J115" s="21"/>
      <c r="K115" s="21"/>
      <c r="L115" s="21"/>
      <c r="M115" s="21"/>
      <c r="N115" s="21"/>
      <c r="O115" s="21"/>
      <c r="P115" s="21"/>
      <c r="Q115" s="295"/>
      <c r="R115" s="295"/>
    </row>
    <row r="116" spans="1:18" s="18" customFormat="1" ht="15" customHeight="1">
      <c r="A116" s="43"/>
      <c r="H116" s="21"/>
      <c r="I116" s="21"/>
      <c r="J116" s="21"/>
      <c r="K116" s="21"/>
      <c r="L116" s="21"/>
      <c r="M116" s="21"/>
      <c r="N116" s="21"/>
      <c r="O116" s="21"/>
      <c r="P116" s="21"/>
      <c r="Q116" s="295"/>
      <c r="R116" s="295"/>
    </row>
    <row r="117" spans="1:18" s="18" customFormat="1" ht="15" customHeight="1">
      <c r="A117" s="43"/>
      <c r="H117" s="21"/>
      <c r="I117" s="21"/>
      <c r="J117" s="21"/>
      <c r="K117" s="21"/>
      <c r="L117" s="21"/>
      <c r="M117" s="21"/>
      <c r="N117" s="21"/>
      <c r="O117" s="21"/>
      <c r="P117" s="21"/>
      <c r="Q117" s="295"/>
      <c r="R117" s="295"/>
    </row>
    <row r="118" spans="1:18" s="18" customFormat="1" ht="15" customHeight="1">
      <c r="A118" s="43"/>
      <c r="H118" s="21"/>
      <c r="I118" s="21"/>
      <c r="J118" s="21"/>
      <c r="K118" s="21"/>
      <c r="L118" s="21"/>
      <c r="M118" s="21"/>
      <c r="N118" s="21"/>
      <c r="O118" s="21"/>
      <c r="P118" s="21"/>
      <c r="Q118" s="295"/>
      <c r="R118" s="295"/>
    </row>
    <row r="119" spans="1:18" s="18" customFormat="1" ht="15" customHeight="1">
      <c r="A119" s="43"/>
      <c r="H119" s="21"/>
      <c r="I119" s="21"/>
      <c r="J119" s="21"/>
      <c r="K119" s="21"/>
      <c r="L119" s="21"/>
      <c r="M119" s="21"/>
      <c r="N119" s="21"/>
      <c r="O119" s="21"/>
      <c r="P119" s="21"/>
      <c r="Q119" s="295"/>
      <c r="R119" s="295"/>
    </row>
    <row r="120" spans="1:18" s="18" customFormat="1" ht="15" customHeight="1">
      <c r="A120" s="43"/>
      <c r="H120" s="21"/>
      <c r="I120" s="21"/>
      <c r="J120" s="21"/>
      <c r="K120" s="21"/>
      <c r="L120" s="21"/>
      <c r="M120" s="21"/>
      <c r="N120" s="21"/>
      <c r="O120" s="21"/>
      <c r="P120" s="21"/>
      <c r="Q120" s="295"/>
      <c r="R120" s="295"/>
    </row>
    <row r="121" spans="1:18" s="18" customFormat="1" ht="15" customHeight="1">
      <c r="A121" s="43"/>
      <c r="H121" s="21"/>
      <c r="I121" s="21"/>
      <c r="J121" s="21"/>
      <c r="K121" s="21"/>
      <c r="L121" s="21"/>
      <c r="M121" s="21"/>
      <c r="N121" s="21"/>
      <c r="O121" s="21"/>
      <c r="P121" s="21"/>
      <c r="Q121" s="295"/>
      <c r="R121" s="295"/>
    </row>
    <row r="122" spans="1:18" s="18" customFormat="1" ht="15" customHeight="1">
      <c r="A122" s="43"/>
      <c r="H122" s="21"/>
      <c r="I122" s="21"/>
      <c r="J122" s="21"/>
      <c r="K122" s="21"/>
      <c r="L122" s="21"/>
      <c r="M122" s="21"/>
      <c r="N122" s="21"/>
      <c r="O122" s="21"/>
      <c r="P122" s="21"/>
      <c r="Q122" s="295"/>
      <c r="R122" s="295"/>
    </row>
    <row r="123" spans="1:18" s="18" customFormat="1" ht="15" customHeight="1">
      <c r="A123" s="43"/>
      <c r="H123" s="21"/>
      <c r="I123" s="21"/>
      <c r="J123" s="21"/>
      <c r="K123" s="21"/>
      <c r="L123" s="21"/>
      <c r="M123" s="21"/>
      <c r="N123" s="21"/>
      <c r="O123" s="21"/>
      <c r="P123" s="21"/>
      <c r="Q123" s="295"/>
      <c r="R123" s="295"/>
    </row>
    <row r="124" spans="1:18" s="18" customFormat="1" ht="15" customHeight="1">
      <c r="A124" s="43"/>
      <c r="H124" s="21"/>
      <c r="I124" s="21"/>
      <c r="J124" s="21"/>
      <c r="K124" s="21"/>
      <c r="L124" s="21"/>
      <c r="M124" s="21"/>
      <c r="N124" s="21"/>
      <c r="O124" s="21"/>
      <c r="P124" s="21"/>
      <c r="Q124" s="295"/>
      <c r="R124" s="295"/>
    </row>
    <row r="125" spans="1:18" s="18" customFormat="1" ht="15" customHeight="1">
      <c r="A125" s="43"/>
      <c r="H125" s="21"/>
      <c r="I125" s="21"/>
      <c r="J125" s="21"/>
      <c r="K125" s="21"/>
      <c r="L125" s="21"/>
      <c r="M125" s="21"/>
      <c r="N125" s="21"/>
      <c r="O125" s="21"/>
      <c r="P125" s="21"/>
      <c r="Q125" s="295"/>
      <c r="R125" s="295"/>
    </row>
    <row r="126" spans="1:18" s="18" customFormat="1" ht="15" customHeight="1">
      <c r="A126" s="43"/>
      <c r="H126" s="21"/>
      <c r="I126" s="21"/>
      <c r="J126" s="21"/>
      <c r="K126" s="21"/>
      <c r="L126" s="21"/>
      <c r="M126" s="21"/>
      <c r="N126" s="21"/>
      <c r="O126" s="21"/>
      <c r="P126" s="21"/>
      <c r="Q126" s="295"/>
      <c r="R126" s="295"/>
    </row>
    <row r="127" spans="1:18" s="18" customFormat="1" ht="15" customHeight="1">
      <c r="A127" s="43"/>
      <c r="H127" s="21"/>
      <c r="I127" s="21"/>
      <c r="J127" s="21"/>
      <c r="K127" s="21"/>
      <c r="L127" s="21"/>
      <c r="M127" s="21"/>
      <c r="N127" s="21"/>
      <c r="O127" s="21"/>
      <c r="P127" s="21"/>
      <c r="Q127" s="295"/>
      <c r="R127" s="295"/>
    </row>
    <row r="128" spans="1:18" s="18" customFormat="1" ht="15" customHeight="1">
      <c r="A128" s="43"/>
      <c r="H128" s="21"/>
      <c r="I128" s="21"/>
      <c r="J128" s="21"/>
      <c r="K128" s="21"/>
      <c r="L128" s="21"/>
      <c r="M128" s="21"/>
      <c r="N128" s="21"/>
      <c r="O128" s="21"/>
      <c r="P128" s="21"/>
      <c r="Q128" s="295"/>
      <c r="R128" s="295"/>
    </row>
    <row r="129" spans="1:18" s="18" customFormat="1" ht="15" customHeight="1">
      <c r="A129" s="43"/>
      <c r="H129" s="21"/>
      <c r="I129" s="21"/>
      <c r="J129" s="21"/>
      <c r="K129" s="21"/>
      <c r="L129" s="21"/>
      <c r="M129" s="21"/>
      <c r="N129" s="21"/>
      <c r="O129" s="21"/>
      <c r="P129" s="21"/>
      <c r="Q129" s="295"/>
      <c r="R129" s="295"/>
    </row>
    <row r="130" spans="1:18" s="18" customFormat="1" ht="15" customHeight="1">
      <c r="A130" s="43"/>
      <c r="H130" s="21"/>
      <c r="I130" s="21"/>
      <c r="J130" s="21"/>
      <c r="K130" s="21"/>
      <c r="L130" s="21"/>
      <c r="M130" s="21"/>
      <c r="N130" s="21"/>
      <c r="O130" s="21"/>
      <c r="P130" s="21"/>
      <c r="Q130" s="295"/>
      <c r="R130" s="295"/>
    </row>
    <row r="131" spans="1:18" s="18" customFormat="1" ht="12.75">
      <c r="A131" s="43"/>
      <c r="H131" s="21"/>
      <c r="I131" s="21"/>
      <c r="J131" s="21"/>
      <c r="K131" s="21"/>
      <c r="L131" s="21"/>
      <c r="M131" s="21"/>
      <c r="N131" s="21"/>
      <c r="O131" s="21"/>
      <c r="P131" s="21"/>
      <c r="Q131" s="295"/>
      <c r="R131" s="295"/>
    </row>
    <row r="132" spans="1:18" s="18" customFormat="1" ht="12.75">
      <c r="A132" s="43"/>
      <c r="H132" s="21"/>
      <c r="I132" s="21"/>
      <c r="J132" s="21"/>
      <c r="K132" s="21"/>
      <c r="L132" s="21"/>
      <c r="M132" s="21"/>
      <c r="N132" s="21"/>
      <c r="O132" s="21"/>
      <c r="P132" s="21"/>
      <c r="Q132" s="295"/>
      <c r="R132" s="295"/>
    </row>
    <row r="133" spans="1:18" s="18" customFormat="1" ht="12.75">
      <c r="A133" s="43"/>
      <c r="H133" s="21"/>
      <c r="I133" s="21"/>
      <c r="J133" s="21"/>
      <c r="K133" s="21"/>
      <c r="L133" s="21"/>
      <c r="M133" s="21"/>
      <c r="N133" s="21"/>
      <c r="O133" s="21"/>
      <c r="P133" s="21"/>
      <c r="Q133" s="295"/>
      <c r="R133" s="295"/>
    </row>
    <row r="134" spans="1:18" s="18" customFormat="1" ht="12.75">
      <c r="A134" s="43"/>
      <c r="H134" s="21"/>
      <c r="I134" s="21"/>
      <c r="J134" s="21"/>
      <c r="K134" s="21"/>
      <c r="L134" s="21"/>
      <c r="M134" s="21"/>
      <c r="N134" s="21"/>
      <c r="O134" s="21"/>
      <c r="P134" s="21"/>
      <c r="Q134" s="295"/>
      <c r="R134" s="295"/>
    </row>
    <row r="135" spans="1:18" s="18" customFormat="1" ht="12.75">
      <c r="A135" s="43"/>
      <c r="H135" s="21"/>
      <c r="I135" s="21"/>
      <c r="J135" s="21"/>
      <c r="K135" s="21"/>
      <c r="L135" s="21"/>
      <c r="M135" s="21"/>
      <c r="N135" s="21"/>
      <c r="O135" s="21"/>
      <c r="P135" s="21"/>
      <c r="Q135" s="295"/>
      <c r="R135" s="295"/>
    </row>
    <row r="136" spans="1:18" s="18" customFormat="1" ht="12.75">
      <c r="A136" s="43"/>
      <c r="H136" s="21"/>
      <c r="I136" s="21"/>
      <c r="J136" s="21"/>
      <c r="K136" s="21"/>
      <c r="L136" s="21"/>
      <c r="M136" s="21"/>
      <c r="N136" s="21"/>
      <c r="O136" s="21"/>
      <c r="P136" s="21"/>
      <c r="Q136" s="295"/>
      <c r="R136" s="295"/>
    </row>
    <row r="137" spans="1:18" s="18" customFormat="1" ht="12.75">
      <c r="A137" s="43"/>
      <c r="H137" s="21"/>
      <c r="I137" s="21"/>
      <c r="J137" s="21"/>
      <c r="K137" s="21"/>
      <c r="L137" s="21"/>
      <c r="M137" s="21"/>
      <c r="N137" s="21"/>
      <c r="O137" s="21"/>
      <c r="P137" s="21"/>
      <c r="Q137" s="295"/>
      <c r="R137" s="295"/>
    </row>
    <row r="138" spans="1:18" s="18" customFormat="1" ht="12.75">
      <c r="A138" s="43"/>
      <c r="H138" s="21"/>
      <c r="I138" s="21"/>
      <c r="J138" s="21"/>
      <c r="K138" s="21"/>
      <c r="L138" s="21"/>
      <c r="M138" s="21"/>
      <c r="N138" s="21"/>
      <c r="O138" s="21"/>
      <c r="P138" s="21"/>
      <c r="Q138" s="295"/>
      <c r="R138" s="295"/>
    </row>
    <row r="139" spans="1:18" s="18" customFormat="1" ht="12.75">
      <c r="A139" s="43"/>
      <c r="H139" s="21"/>
      <c r="I139" s="21"/>
      <c r="J139" s="21"/>
      <c r="K139" s="21"/>
      <c r="L139" s="21"/>
      <c r="M139" s="21"/>
      <c r="N139" s="21"/>
      <c r="O139" s="21"/>
      <c r="P139" s="21"/>
      <c r="Q139" s="295"/>
      <c r="R139" s="295"/>
    </row>
    <row r="140" spans="1:18" s="18" customFormat="1" ht="12.75">
      <c r="A140" s="43"/>
      <c r="H140" s="21"/>
      <c r="I140" s="21"/>
      <c r="J140" s="21"/>
      <c r="K140" s="21"/>
      <c r="L140" s="21"/>
      <c r="M140" s="21"/>
      <c r="N140" s="21"/>
      <c r="O140" s="21"/>
      <c r="P140" s="21"/>
      <c r="Q140" s="295"/>
      <c r="R140" s="295"/>
    </row>
    <row r="141" spans="1:18" s="18" customFormat="1" ht="12.75">
      <c r="A141" s="43"/>
      <c r="H141" s="21"/>
      <c r="I141" s="21"/>
      <c r="J141" s="21"/>
      <c r="K141" s="21"/>
      <c r="L141" s="21"/>
      <c r="M141" s="21"/>
      <c r="N141" s="21"/>
      <c r="O141" s="21"/>
      <c r="P141" s="21"/>
      <c r="Q141" s="295"/>
      <c r="R141" s="295"/>
    </row>
    <row r="142" spans="1:18" s="18" customFormat="1" ht="12.75">
      <c r="A142" s="43"/>
      <c r="H142" s="21"/>
      <c r="I142" s="21"/>
      <c r="J142" s="21"/>
      <c r="K142" s="21"/>
      <c r="L142" s="21"/>
      <c r="M142" s="21"/>
      <c r="N142" s="21"/>
      <c r="O142" s="21"/>
      <c r="P142" s="21"/>
      <c r="Q142" s="295"/>
      <c r="R142" s="295"/>
    </row>
    <row r="143" spans="1:18" s="18" customFormat="1" ht="12.75">
      <c r="A143" s="43"/>
      <c r="H143" s="21"/>
      <c r="I143" s="21"/>
      <c r="J143" s="21"/>
      <c r="K143" s="21"/>
      <c r="L143" s="21"/>
      <c r="M143" s="21"/>
      <c r="N143" s="21"/>
      <c r="O143" s="21"/>
      <c r="P143" s="21"/>
      <c r="Q143" s="295"/>
      <c r="R143" s="295"/>
    </row>
    <row r="144" spans="1:18" s="18" customFormat="1" ht="12.75">
      <c r="A144" s="43"/>
      <c r="H144" s="21"/>
      <c r="I144" s="21"/>
      <c r="J144" s="21"/>
      <c r="K144" s="21"/>
      <c r="L144" s="21"/>
      <c r="M144" s="21"/>
      <c r="N144" s="21"/>
      <c r="O144" s="21"/>
      <c r="P144" s="21"/>
      <c r="Q144" s="295"/>
      <c r="R144" s="295"/>
    </row>
    <row r="145" spans="1:18" s="18" customFormat="1" ht="12.75">
      <c r="A145" s="43"/>
      <c r="H145" s="21"/>
      <c r="I145" s="21"/>
      <c r="J145" s="21"/>
      <c r="K145" s="21"/>
      <c r="L145" s="21"/>
      <c r="M145" s="21"/>
      <c r="N145" s="21"/>
      <c r="O145" s="21"/>
      <c r="P145" s="21"/>
      <c r="Q145" s="295"/>
      <c r="R145" s="295"/>
    </row>
    <row r="146" spans="1:18" s="18" customFormat="1" ht="12.75">
      <c r="A146" s="43"/>
      <c r="H146" s="21"/>
      <c r="I146" s="21"/>
      <c r="J146" s="21"/>
      <c r="K146" s="21"/>
      <c r="L146" s="21"/>
      <c r="M146" s="21"/>
      <c r="N146" s="21"/>
      <c r="O146" s="21"/>
      <c r="P146" s="21"/>
      <c r="Q146" s="295"/>
      <c r="R146" s="295"/>
    </row>
    <row r="147" spans="1:18" s="18" customFormat="1" ht="12.75">
      <c r="A147" s="43"/>
      <c r="H147" s="21"/>
      <c r="I147" s="21"/>
      <c r="J147" s="21"/>
      <c r="K147" s="21"/>
      <c r="L147" s="21"/>
      <c r="M147" s="21"/>
      <c r="N147" s="21"/>
      <c r="O147" s="21"/>
      <c r="P147" s="21"/>
      <c r="Q147" s="295"/>
      <c r="R147" s="295"/>
    </row>
    <row r="148" spans="1:18" s="18" customFormat="1" ht="12.75">
      <c r="A148" s="43"/>
      <c r="H148" s="21"/>
      <c r="I148" s="21"/>
      <c r="J148" s="21"/>
      <c r="K148" s="21"/>
      <c r="L148" s="21"/>
      <c r="M148" s="21"/>
      <c r="N148" s="21"/>
      <c r="O148" s="21"/>
      <c r="P148" s="21"/>
      <c r="Q148" s="295"/>
      <c r="R148" s="295"/>
    </row>
    <row r="149" spans="1:18" s="18" customFormat="1" ht="12.75">
      <c r="A149" s="43"/>
      <c r="H149" s="21"/>
      <c r="I149" s="21"/>
      <c r="J149" s="21"/>
      <c r="K149" s="21"/>
      <c r="L149" s="21"/>
      <c r="M149" s="21"/>
      <c r="N149" s="21"/>
      <c r="O149" s="21"/>
      <c r="P149" s="21"/>
      <c r="Q149" s="295"/>
      <c r="R149" s="295"/>
    </row>
    <row r="150" spans="1:18" s="18" customFormat="1" ht="12.75">
      <c r="A150" s="43"/>
      <c r="H150" s="21"/>
      <c r="I150" s="21"/>
      <c r="J150" s="21"/>
      <c r="K150" s="21"/>
      <c r="L150" s="21"/>
      <c r="M150" s="21"/>
      <c r="N150" s="21"/>
      <c r="O150" s="21"/>
      <c r="P150" s="21"/>
      <c r="Q150" s="295"/>
      <c r="R150" s="295"/>
    </row>
    <row r="151" spans="1:18" s="18" customFormat="1" ht="12.75">
      <c r="A151" s="43"/>
      <c r="H151" s="21"/>
      <c r="I151" s="21"/>
      <c r="J151" s="21"/>
      <c r="K151" s="21"/>
      <c r="L151" s="21"/>
      <c r="M151" s="21"/>
      <c r="N151" s="21"/>
      <c r="O151" s="21"/>
      <c r="P151" s="21"/>
      <c r="Q151" s="295"/>
      <c r="R151" s="295"/>
    </row>
    <row r="152" spans="1:18" s="18" customFormat="1" ht="12.75">
      <c r="A152" s="43"/>
      <c r="H152" s="21"/>
      <c r="I152" s="21"/>
      <c r="J152" s="21"/>
      <c r="K152" s="21"/>
      <c r="L152" s="21"/>
      <c r="M152" s="21"/>
      <c r="N152" s="21"/>
      <c r="O152" s="21"/>
      <c r="P152" s="21"/>
      <c r="Q152" s="295"/>
      <c r="R152" s="295"/>
    </row>
    <row r="153" spans="1:18" s="18" customFormat="1" ht="12.75">
      <c r="A153" s="43"/>
      <c r="H153" s="21"/>
      <c r="I153" s="21"/>
      <c r="J153" s="21"/>
      <c r="K153" s="21"/>
      <c r="L153" s="21"/>
      <c r="M153" s="21"/>
      <c r="N153" s="21"/>
      <c r="O153" s="21"/>
      <c r="P153" s="21"/>
      <c r="Q153" s="295"/>
      <c r="R153" s="295"/>
    </row>
    <row r="154" spans="1:18" s="18" customFormat="1" ht="12.75">
      <c r="A154" s="43"/>
      <c r="H154" s="21"/>
      <c r="I154" s="21"/>
      <c r="J154" s="21"/>
      <c r="K154" s="21"/>
      <c r="L154" s="21"/>
      <c r="M154" s="21"/>
      <c r="N154" s="21"/>
      <c r="O154" s="21"/>
      <c r="P154" s="21"/>
      <c r="Q154" s="295"/>
      <c r="R154" s="295"/>
    </row>
    <row r="155" spans="1:18" s="18" customFormat="1" ht="12.75">
      <c r="A155" s="43"/>
      <c r="H155" s="21"/>
      <c r="I155" s="21"/>
      <c r="J155" s="21"/>
      <c r="K155" s="21"/>
      <c r="L155" s="21"/>
      <c r="M155" s="21"/>
      <c r="N155" s="21"/>
      <c r="O155" s="21"/>
      <c r="P155" s="21"/>
      <c r="Q155" s="295"/>
      <c r="R155" s="295"/>
    </row>
    <row r="156" spans="1:18" s="18" customFormat="1" ht="12.75">
      <c r="A156" s="43"/>
      <c r="H156" s="21"/>
      <c r="I156" s="21"/>
      <c r="J156" s="21"/>
      <c r="K156" s="21"/>
      <c r="L156" s="21"/>
      <c r="M156" s="21"/>
      <c r="N156" s="21"/>
      <c r="O156" s="21"/>
      <c r="P156" s="21"/>
      <c r="Q156" s="295"/>
      <c r="R156" s="295"/>
    </row>
    <row r="157" spans="1:18" s="18" customFormat="1" ht="12.75">
      <c r="A157" s="43"/>
      <c r="H157" s="21"/>
      <c r="I157" s="21"/>
      <c r="J157" s="21"/>
      <c r="K157" s="21"/>
      <c r="L157" s="21"/>
      <c r="M157" s="21"/>
      <c r="N157" s="21"/>
      <c r="O157" s="21"/>
      <c r="P157" s="21"/>
      <c r="Q157" s="295"/>
      <c r="R157" s="295"/>
    </row>
    <row r="158" spans="1:18" s="18" customFormat="1" ht="12.75">
      <c r="A158" s="43"/>
      <c r="H158" s="21"/>
      <c r="I158" s="21"/>
      <c r="J158" s="21"/>
      <c r="K158" s="21"/>
      <c r="L158" s="21"/>
      <c r="M158" s="21"/>
      <c r="N158" s="21"/>
      <c r="O158" s="21"/>
      <c r="P158" s="21"/>
      <c r="Q158" s="295"/>
      <c r="R158" s="295"/>
    </row>
    <row r="159" spans="1:18" s="18" customFormat="1" ht="12.75">
      <c r="A159" s="43"/>
      <c r="H159" s="21"/>
      <c r="I159" s="21"/>
      <c r="J159" s="21"/>
      <c r="K159" s="21"/>
      <c r="L159" s="21"/>
      <c r="M159" s="21"/>
      <c r="N159" s="21"/>
      <c r="O159" s="21"/>
      <c r="P159" s="21"/>
      <c r="Q159" s="295"/>
      <c r="R159" s="295"/>
    </row>
    <row r="160" spans="1:18" s="18" customFormat="1" ht="12.75">
      <c r="A160" s="43"/>
      <c r="H160" s="21"/>
      <c r="I160" s="21"/>
      <c r="J160" s="21"/>
      <c r="K160" s="21"/>
      <c r="L160" s="21"/>
      <c r="M160" s="21"/>
      <c r="N160" s="21"/>
      <c r="O160" s="21"/>
      <c r="P160" s="21"/>
      <c r="Q160" s="295"/>
      <c r="R160" s="295"/>
    </row>
    <row r="161" spans="1:18" s="18" customFormat="1" ht="12.75">
      <c r="A161" s="43"/>
      <c r="H161" s="21"/>
      <c r="I161" s="21"/>
      <c r="J161" s="21"/>
      <c r="K161" s="21"/>
      <c r="L161" s="21"/>
      <c r="M161" s="21"/>
      <c r="N161" s="21"/>
      <c r="O161" s="21"/>
      <c r="P161" s="21"/>
      <c r="Q161" s="295"/>
      <c r="R161" s="295"/>
    </row>
    <row r="162" spans="1:18" s="18" customFormat="1" ht="12.75">
      <c r="A162" s="43"/>
      <c r="H162" s="21"/>
      <c r="I162" s="21"/>
      <c r="J162" s="21"/>
      <c r="K162" s="21"/>
      <c r="L162" s="21"/>
      <c r="M162" s="21"/>
      <c r="N162" s="21"/>
      <c r="O162" s="21"/>
      <c r="P162" s="21"/>
      <c r="Q162" s="295"/>
      <c r="R162" s="295"/>
    </row>
    <row r="163" spans="1:18" s="18" customFormat="1" ht="12.75">
      <c r="A163" s="43"/>
      <c r="H163" s="21"/>
      <c r="I163" s="21"/>
      <c r="J163" s="21"/>
      <c r="K163" s="21"/>
      <c r="L163" s="21"/>
      <c r="M163" s="21"/>
      <c r="N163" s="21"/>
      <c r="O163" s="21"/>
      <c r="P163" s="21"/>
      <c r="Q163" s="295"/>
      <c r="R163" s="295"/>
    </row>
    <row r="164" spans="1:18" s="18" customFormat="1" ht="12.75">
      <c r="A164" s="43"/>
      <c r="H164" s="21"/>
      <c r="I164" s="21"/>
      <c r="J164" s="21"/>
      <c r="K164" s="21"/>
      <c r="L164" s="21"/>
      <c r="M164" s="21"/>
      <c r="N164" s="21"/>
      <c r="O164" s="21"/>
      <c r="P164" s="21"/>
      <c r="Q164" s="295"/>
      <c r="R164" s="295"/>
    </row>
    <row r="165" spans="1:18" s="18" customFormat="1" ht="12.75">
      <c r="A165" s="43"/>
      <c r="H165" s="21"/>
      <c r="I165" s="21"/>
      <c r="J165" s="21"/>
      <c r="K165" s="21"/>
      <c r="L165" s="21"/>
      <c r="M165" s="21"/>
      <c r="N165" s="21"/>
      <c r="O165" s="21"/>
      <c r="P165" s="21"/>
      <c r="Q165" s="295"/>
      <c r="R165" s="295"/>
    </row>
    <row r="166" spans="1:18" s="18" customFormat="1" ht="12.75">
      <c r="A166" s="43"/>
      <c r="H166" s="21"/>
      <c r="I166" s="21"/>
      <c r="J166" s="21"/>
      <c r="K166" s="21"/>
      <c r="L166" s="21"/>
      <c r="M166" s="21"/>
      <c r="N166" s="21"/>
      <c r="O166" s="21"/>
      <c r="P166" s="21"/>
      <c r="Q166" s="295"/>
      <c r="R166" s="295"/>
    </row>
    <row r="167" spans="1:18" s="18" customFormat="1" ht="12.75">
      <c r="A167" s="43"/>
      <c r="H167" s="21"/>
      <c r="I167" s="21"/>
      <c r="J167" s="21"/>
      <c r="K167" s="21"/>
      <c r="L167" s="21"/>
      <c r="M167" s="21"/>
      <c r="N167" s="21"/>
      <c r="O167" s="21"/>
      <c r="P167" s="21"/>
      <c r="Q167" s="295"/>
      <c r="R167" s="295"/>
    </row>
    <row r="168" spans="1:18" s="18" customFormat="1" ht="12.75">
      <c r="A168" s="43"/>
      <c r="H168" s="21"/>
      <c r="I168" s="21"/>
      <c r="J168" s="21"/>
      <c r="K168" s="21"/>
      <c r="L168" s="21"/>
      <c r="M168" s="21"/>
      <c r="N168" s="21"/>
      <c r="O168" s="21"/>
      <c r="P168" s="21"/>
      <c r="Q168" s="295"/>
      <c r="R168" s="295"/>
    </row>
    <row r="169" spans="1:18" s="18" customFormat="1" ht="12.75">
      <c r="A169" s="43"/>
      <c r="H169" s="21"/>
      <c r="I169" s="21"/>
      <c r="J169" s="21"/>
      <c r="K169" s="21"/>
      <c r="L169" s="21"/>
      <c r="M169" s="21"/>
      <c r="N169" s="21"/>
      <c r="O169" s="21"/>
      <c r="P169" s="21"/>
      <c r="Q169" s="295"/>
      <c r="R169" s="295"/>
    </row>
    <row r="170" spans="1:18" s="18" customFormat="1" ht="12.75">
      <c r="A170" s="43"/>
      <c r="H170" s="21"/>
      <c r="I170" s="21"/>
      <c r="J170" s="21"/>
      <c r="K170" s="21"/>
      <c r="L170" s="21"/>
      <c r="M170" s="21"/>
      <c r="N170" s="21"/>
      <c r="O170" s="21"/>
      <c r="P170" s="21"/>
      <c r="Q170" s="295"/>
      <c r="R170" s="295"/>
    </row>
    <row r="171" spans="1:18" s="18" customFormat="1" ht="12.75">
      <c r="A171" s="43"/>
      <c r="H171" s="21"/>
      <c r="I171" s="21"/>
      <c r="J171" s="21"/>
      <c r="K171" s="21"/>
      <c r="L171" s="21"/>
      <c r="M171" s="21"/>
      <c r="N171" s="21"/>
      <c r="O171" s="21"/>
      <c r="P171" s="21"/>
      <c r="Q171" s="295"/>
      <c r="R171" s="295"/>
    </row>
    <row r="172" spans="1:18" s="18" customFormat="1" ht="12.75">
      <c r="A172" s="43"/>
      <c r="H172" s="21"/>
      <c r="I172" s="21"/>
      <c r="J172" s="21"/>
      <c r="K172" s="21"/>
      <c r="L172" s="21"/>
      <c r="M172" s="21"/>
      <c r="N172" s="21"/>
      <c r="O172" s="21"/>
      <c r="P172" s="21"/>
      <c r="Q172" s="295"/>
      <c r="R172" s="295"/>
    </row>
    <row r="173" spans="1:18" s="18" customFormat="1" ht="12.75">
      <c r="A173" s="43"/>
      <c r="H173" s="21"/>
      <c r="I173" s="21"/>
      <c r="J173" s="21"/>
      <c r="K173" s="21"/>
      <c r="L173" s="21"/>
      <c r="M173" s="21"/>
      <c r="N173" s="21"/>
      <c r="O173" s="21"/>
      <c r="P173" s="21"/>
      <c r="Q173" s="295"/>
      <c r="R173" s="295"/>
    </row>
    <row r="174" spans="1:18" s="18" customFormat="1" ht="12.75">
      <c r="A174" s="43"/>
      <c r="H174" s="21"/>
      <c r="I174" s="21"/>
      <c r="J174" s="21"/>
      <c r="K174" s="21"/>
      <c r="L174" s="21"/>
      <c r="M174" s="21"/>
      <c r="N174" s="21"/>
      <c r="O174" s="21"/>
      <c r="P174" s="21"/>
      <c r="Q174" s="295"/>
      <c r="R174" s="295"/>
    </row>
    <row r="175" spans="1:18" s="18" customFormat="1" ht="12.75">
      <c r="A175" s="43"/>
      <c r="H175" s="21"/>
      <c r="I175" s="21"/>
      <c r="J175" s="21"/>
      <c r="K175" s="21"/>
      <c r="L175" s="21"/>
      <c r="M175" s="21"/>
      <c r="N175" s="21"/>
      <c r="O175" s="21"/>
      <c r="P175" s="21"/>
      <c r="Q175" s="295"/>
      <c r="R175" s="295"/>
    </row>
    <row r="176" spans="1:18" s="18" customFormat="1" ht="12.75">
      <c r="A176" s="43"/>
      <c r="H176" s="21"/>
      <c r="I176" s="21"/>
      <c r="J176" s="21"/>
      <c r="K176" s="21"/>
      <c r="L176" s="21"/>
      <c r="M176" s="21"/>
      <c r="N176" s="21"/>
      <c r="O176" s="21"/>
      <c r="P176" s="21"/>
      <c r="Q176" s="295"/>
      <c r="R176" s="295"/>
    </row>
    <row r="177" spans="1:18" s="18" customFormat="1" ht="12.75">
      <c r="A177" s="43"/>
      <c r="H177" s="21"/>
      <c r="I177" s="21"/>
      <c r="J177" s="21"/>
      <c r="K177" s="21"/>
      <c r="L177" s="21"/>
      <c r="M177" s="21"/>
      <c r="N177" s="21"/>
      <c r="O177" s="21"/>
      <c r="P177" s="21"/>
      <c r="Q177" s="295"/>
      <c r="R177" s="295"/>
    </row>
    <row r="178" spans="1:18" s="18" customFormat="1" ht="12.75">
      <c r="A178" s="43"/>
      <c r="H178" s="21"/>
      <c r="I178" s="21"/>
      <c r="J178" s="21"/>
      <c r="K178" s="21"/>
      <c r="L178" s="21"/>
      <c r="M178" s="21"/>
      <c r="N178" s="21"/>
      <c r="O178" s="21"/>
      <c r="P178" s="21"/>
      <c r="Q178" s="295"/>
      <c r="R178" s="295"/>
    </row>
    <row r="179" spans="1:18" s="18" customFormat="1" ht="12.75">
      <c r="A179" s="43"/>
      <c r="H179" s="21"/>
      <c r="I179" s="21"/>
      <c r="J179" s="21"/>
      <c r="K179" s="21"/>
      <c r="L179" s="21"/>
      <c r="M179" s="21"/>
      <c r="N179" s="21"/>
      <c r="O179" s="21"/>
      <c r="P179" s="21"/>
      <c r="Q179" s="295"/>
      <c r="R179" s="295"/>
    </row>
    <row r="180" spans="1:18" s="18" customFormat="1" ht="12.75">
      <c r="A180" s="43"/>
      <c r="H180" s="21"/>
      <c r="I180" s="21"/>
      <c r="J180" s="21"/>
      <c r="K180" s="21"/>
      <c r="L180" s="21"/>
      <c r="M180" s="21"/>
      <c r="N180" s="21"/>
      <c r="O180" s="21"/>
      <c r="P180" s="21"/>
      <c r="Q180" s="295"/>
      <c r="R180" s="295"/>
    </row>
    <row r="181" spans="1:18" s="18" customFormat="1" ht="12.75">
      <c r="A181" s="43"/>
      <c r="H181" s="21"/>
      <c r="I181" s="21"/>
      <c r="J181" s="21"/>
      <c r="K181" s="21"/>
      <c r="L181" s="21"/>
      <c r="M181" s="21"/>
      <c r="N181" s="21"/>
      <c r="O181" s="21"/>
      <c r="P181" s="21"/>
      <c r="Q181" s="295"/>
      <c r="R181" s="295"/>
    </row>
    <row r="182" spans="1:18" s="18" customFormat="1" ht="12.75">
      <c r="A182" s="43"/>
      <c r="H182" s="21"/>
      <c r="I182" s="21"/>
      <c r="J182" s="21"/>
      <c r="K182" s="21"/>
      <c r="L182" s="21"/>
      <c r="M182" s="21"/>
      <c r="N182" s="21"/>
      <c r="O182" s="21"/>
      <c r="P182" s="21"/>
      <c r="Q182" s="295"/>
      <c r="R182" s="295"/>
    </row>
    <row r="183" spans="1:18" s="18" customFormat="1" ht="12.75">
      <c r="A183" s="43"/>
      <c r="H183" s="21"/>
      <c r="I183" s="21"/>
      <c r="J183" s="21"/>
      <c r="K183" s="21"/>
      <c r="L183" s="21"/>
      <c r="M183" s="21"/>
      <c r="N183" s="21"/>
      <c r="O183" s="21"/>
      <c r="P183" s="21"/>
      <c r="Q183" s="295"/>
      <c r="R183" s="295"/>
    </row>
    <row r="184" spans="1:18" s="18" customFormat="1" ht="12.75">
      <c r="A184" s="43"/>
      <c r="H184" s="21"/>
      <c r="I184" s="21"/>
      <c r="J184" s="21"/>
      <c r="K184" s="21"/>
      <c r="L184" s="21"/>
      <c r="M184" s="21"/>
      <c r="N184" s="21"/>
      <c r="O184" s="21"/>
      <c r="P184" s="21"/>
      <c r="Q184" s="295"/>
      <c r="R184" s="295"/>
    </row>
    <row r="185" spans="1:18" s="18" customFormat="1" ht="12.75">
      <c r="A185" s="43"/>
      <c r="H185" s="21"/>
      <c r="I185" s="21"/>
      <c r="J185" s="21"/>
      <c r="K185" s="21"/>
      <c r="L185" s="21"/>
      <c r="M185" s="21"/>
      <c r="N185" s="21"/>
      <c r="O185" s="21"/>
      <c r="P185" s="21"/>
      <c r="Q185" s="295"/>
      <c r="R185" s="295"/>
    </row>
    <row r="186" spans="1:18" s="18" customFormat="1" ht="12.75">
      <c r="A186" s="43"/>
      <c r="H186" s="21"/>
      <c r="I186" s="21"/>
      <c r="J186" s="21"/>
      <c r="K186" s="21"/>
      <c r="L186" s="21"/>
      <c r="M186" s="21"/>
      <c r="N186" s="21"/>
      <c r="O186" s="21"/>
      <c r="P186" s="21"/>
      <c r="Q186" s="295"/>
      <c r="R186" s="295"/>
    </row>
    <row r="187" spans="1:18" s="18" customFormat="1" ht="12.75">
      <c r="A187" s="43"/>
      <c r="H187" s="21"/>
      <c r="I187" s="21"/>
      <c r="J187" s="21"/>
      <c r="K187" s="21"/>
      <c r="L187" s="21"/>
      <c r="M187" s="21"/>
      <c r="N187" s="21"/>
      <c r="O187" s="21"/>
      <c r="P187" s="21"/>
      <c r="Q187" s="295"/>
      <c r="R187" s="295"/>
    </row>
    <row r="188" spans="1:18" s="18" customFormat="1" ht="12.75">
      <c r="A188" s="43"/>
      <c r="H188" s="21"/>
      <c r="I188" s="21"/>
      <c r="J188" s="21"/>
      <c r="K188" s="21"/>
      <c r="L188" s="21"/>
      <c r="M188" s="21"/>
      <c r="N188" s="21"/>
      <c r="O188" s="21"/>
      <c r="P188" s="21"/>
      <c r="Q188" s="295"/>
      <c r="R188" s="295"/>
    </row>
    <row r="189" spans="1:18" s="18" customFormat="1" ht="12.75">
      <c r="A189" s="43"/>
      <c r="H189" s="21"/>
      <c r="I189" s="21"/>
      <c r="J189" s="21"/>
      <c r="K189" s="21"/>
      <c r="L189" s="21"/>
      <c r="M189" s="21"/>
      <c r="N189" s="21"/>
      <c r="O189" s="21"/>
      <c r="P189" s="21"/>
      <c r="Q189" s="295"/>
      <c r="R189" s="295"/>
    </row>
    <row r="190" spans="1:18" s="18" customFormat="1" ht="12.75">
      <c r="A190" s="43"/>
      <c r="H190" s="21"/>
      <c r="I190" s="21"/>
      <c r="J190" s="21"/>
      <c r="K190" s="21"/>
      <c r="L190" s="21"/>
      <c r="M190" s="21"/>
      <c r="N190" s="21"/>
      <c r="O190" s="21"/>
      <c r="P190" s="21"/>
      <c r="Q190" s="295"/>
      <c r="R190" s="295"/>
    </row>
    <row r="191" spans="1:18" s="18" customFormat="1" ht="12.75">
      <c r="A191" s="43"/>
      <c r="H191" s="21"/>
      <c r="I191" s="21"/>
      <c r="J191" s="21"/>
      <c r="K191" s="21"/>
      <c r="L191" s="21"/>
      <c r="M191" s="21"/>
      <c r="N191" s="21"/>
      <c r="O191" s="21"/>
      <c r="P191" s="21"/>
      <c r="Q191" s="295"/>
      <c r="R191" s="295"/>
    </row>
    <row r="192" spans="1:18" s="18" customFormat="1" ht="12.75">
      <c r="A192" s="43"/>
      <c r="H192" s="21"/>
      <c r="I192" s="21"/>
      <c r="J192" s="21"/>
      <c r="K192" s="21"/>
      <c r="L192" s="21"/>
      <c r="M192" s="21"/>
      <c r="N192" s="21"/>
      <c r="O192" s="21"/>
      <c r="P192" s="21"/>
      <c r="Q192" s="295"/>
      <c r="R192" s="295"/>
    </row>
    <row r="193" spans="1:18" s="18" customFormat="1" ht="12.75">
      <c r="A193" s="43"/>
      <c r="H193" s="21"/>
      <c r="I193" s="21"/>
      <c r="J193" s="21"/>
      <c r="K193" s="21"/>
      <c r="L193" s="21"/>
      <c r="M193" s="21"/>
      <c r="N193" s="21"/>
      <c r="O193" s="21"/>
      <c r="P193" s="21"/>
      <c r="Q193" s="295"/>
      <c r="R193" s="295"/>
    </row>
    <row r="194" spans="1:18" s="18" customFormat="1" ht="12.75">
      <c r="A194" s="43"/>
      <c r="H194" s="21"/>
      <c r="I194" s="21"/>
      <c r="J194" s="21"/>
      <c r="K194" s="21"/>
      <c r="L194" s="21"/>
      <c r="M194" s="21"/>
      <c r="N194" s="21"/>
      <c r="O194" s="21"/>
      <c r="P194" s="21"/>
      <c r="Q194" s="295"/>
      <c r="R194" s="295"/>
    </row>
    <row r="195" spans="1:18" s="18" customFormat="1" ht="12.75">
      <c r="A195" s="43"/>
      <c r="H195" s="21"/>
      <c r="I195" s="21"/>
      <c r="J195" s="21"/>
      <c r="K195" s="21"/>
      <c r="L195" s="21"/>
      <c r="M195" s="21"/>
      <c r="N195" s="21"/>
      <c r="O195" s="21"/>
      <c r="P195" s="21"/>
      <c r="Q195" s="295"/>
      <c r="R195" s="295"/>
    </row>
    <row r="196" spans="1:18" s="18" customFormat="1" ht="12.75">
      <c r="A196" s="43"/>
      <c r="H196" s="21"/>
      <c r="I196" s="21"/>
      <c r="J196" s="21"/>
      <c r="K196" s="21"/>
      <c r="L196" s="21"/>
      <c r="M196" s="21"/>
      <c r="N196" s="21"/>
      <c r="O196" s="21"/>
      <c r="P196" s="21"/>
      <c r="Q196" s="295"/>
      <c r="R196" s="295"/>
    </row>
    <row r="197" spans="1:18" s="18" customFormat="1" ht="12.75">
      <c r="A197" s="43"/>
      <c r="H197" s="21"/>
      <c r="I197" s="21"/>
      <c r="J197" s="21"/>
      <c r="K197" s="21"/>
      <c r="L197" s="21"/>
      <c r="M197" s="21"/>
      <c r="N197" s="21"/>
      <c r="O197" s="21"/>
      <c r="P197" s="21"/>
      <c r="Q197" s="295"/>
      <c r="R197" s="295"/>
    </row>
    <row r="198" spans="1:18" s="18" customFormat="1" ht="12.75">
      <c r="A198" s="43"/>
      <c r="H198" s="21"/>
      <c r="I198" s="21"/>
      <c r="J198" s="21"/>
      <c r="K198" s="21"/>
      <c r="L198" s="21"/>
      <c r="M198" s="21"/>
      <c r="N198" s="21"/>
      <c r="O198" s="21"/>
      <c r="P198" s="21"/>
      <c r="Q198" s="295"/>
      <c r="R198" s="295"/>
    </row>
    <row r="199" spans="1:18" s="18" customFormat="1" ht="12.75">
      <c r="A199" s="43"/>
      <c r="H199" s="21"/>
      <c r="I199" s="21"/>
      <c r="J199" s="21"/>
      <c r="K199" s="21"/>
      <c r="L199" s="21"/>
      <c r="M199" s="21"/>
      <c r="N199" s="21"/>
      <c r="O199" s="21"/>
      <c r="P199" s="21"/>
      <c r="Q199" s="295"/>
      <c r="R199" s="295"/>
    </row>
    <row r="200" spans="1:18" s="18" customFormat="1" ht="12.75">
      <c r="A200" s="43"/>
      <c r="H200" s="21"/>
      <c r="I200" s="21"/>
      <c r="J200" s="21"/>
      <c r="K200" s="21"/>
      <c r="L200" s="21"/>
      <c r="M200" s="21"/>
      <c r="N200" s="21"/>
      <c r="O200" s="21"/>
      <c r="P200" s="21"/>
      <c r="Q200" s="295"/>
      <c r="R200" s="295"/>
    </row>
    <row r="201" spans="1:18" s="18" customFormat="1" ht="12.75">
      <c r="A201" s="43"/>
      <c r="H201" s="21"/>
      <c r="I201" s="21"/>
      <c r="J201" s="21"/>
      <c r="K201" s="21"/>
      <c r="L201" s="21"/>
      <c r="M201" s="21"/>
      <c r="N201" s="21"/>
      <c r="O201" s="21"/>
      <c r="P201" s="21"/>
      <c r="Q201" s="295"/>
      <c r="R201" s="295"/>
    </row>
    <row r="202" spans="1:18" s="18" customFormat="1" ht="12.75">
      <c r="A202" s="43"/>
      <c r="H202" s="21"/>
      <c r="I202" s="21"/>
      <c r="J202" s="21"/>
      <c r="K202" s="21"/>
      <c r="L202" s="21"/>
      <c r="M202" s="21"/>
      <c r="N202" s="21"/>
      <c r="O202" s="21"/>
      <c r="P202" s="21"/>
      <c r="Q202" s="295"/>
      <c r="R202" s="295"/>
    </row>
    <row r="203" spans="1:18" s="18" customFormat="1" ht="12.75">
      <c r="A203" s="43"/>
      <c r="H203" s="21"/>
      <c r="I203" s="21"/>
      <c r="J203" s="21"/>
      <c r="K203" s="21"/>
      <c r="L203" s="21"/>
      <c r="M203" s="21"/>
      <c r="N203" s="21"/>
      <c r="O203" s="21"/>
      <c r="P203" s="21"/>
      <c r="Q203" s="295"/>
      <c r="R203" s="295"/>
    </row>
    <row r="204" spans="1:18" s="18" customFormat="1" ht="12.75">
      <c r="A204" s="43"/>
      <c r="H204" s="21"/>
      <c r="I204" s="21"/>
      <c r="J204" s="21"/>
      <c r="K204" s="21"/>
      <c r="L204" s="21"/>
      <c r="M204" s="21"/>
      <c r="N204" s="21"/>
      <c r="O204" s="21"/>
      <c r="P204" s="21"/>
      <c r="Q204" s="295"/>
      <c r="R204" s="295"/>
    </row>
    <row r="205" spans="1:18" s="18" customFormat="1" ht="12.75">
      <c r="A205" s="43"/>
      <c r="H205" s="21"/>
      <c r="I205" s="21"/>
      <c r="J205" s="21"/>
      <c r="K205" s="21"/>
      <c r="L205" s="21"/>
      <c r="M205" s="21"/>
      <c r="N205" s="21"/>
      <c r="O205" s="21"/>
      <c r="P205" s="21"/>
      <c r="Q205" s="295"/>
      <c r="R205" s="295"/>
    </row>
    <row r="206" spans="1:18" s="18" customFormat="1" ht="12.75">
      <c r="A206" s="43"/>
      <c r="H206" s="21"/>
      <c r="I206" s="21"/>
      <c r="J206" s="21"/>
      <c r="K206" s="21"/>
      <c r="L206" s="21"/>
      <c r="M206" s="21"/>
      <c r="N206" s="21"/>
      <c r="O206" s="21"/>
      <c r="P206" s="21"/>
      <c r="Q206" s="295"/>
      <c r="R206" s="295"/>
    </row>
    <row r="207" spans="1:18" s="18" customFormat="1" ht="12.75">
      <c r="A207" s="43"/>
      <c r="H207" s="21"/>
      <c r="I207" s="21"/>
      <c r="J207" s="21"/>
      <c r="K207" s="21"/>
      <c r="L207" s="21"/>
      <c r="M207" s="21"/>
      <c r="N207" s="21"/>
      <c r="O207" s="21"/>
      <c r="P207" s="21"/>
      <c r="Q207" s="295"/>
      <c r="R207" s="295"/>
    </row>
    <row r="208" spans="1:18" s="18" customFormat="1" ht="12.75">
      <c r="A208" s="43"/>
      <c r="H208" s="21"/>
      <c r="I208" s="21"/>
      <c r="J208" s="21"/>
      <c r="K208" s="21"/>
      <c r="L208" s="21"/>
      <c r="M208" s="21"/>
      <c r="N208" s="21"/>
      <c r="O208" s="21"/>
      <c r="P208" s="21"/>
      <c r="Q208" s="295"/>
      <c r="R208" s="295"/>
    </row>
    <row r="209" spans="1:18" s="18" customFormat="1" ht="12.75">
      <c r="A209" s="43"/>
      <c r="H209" s="21"/>
      <c r="I209" s="21"/>
      <c r="J209" s="21"/>
      <c r="K209" s="21"/>
      <c r="L209" s="21"/>
      <c r="M209" s="21"/>
      <c r="N209" s="21"/>
      <c r="O209" s="21"/>
      <c r="P209" s="21"/>
      <c r="Q209" s="295"/>
      <c r="R209" s="295"/>
    </row>
    <row r="210" spans="1:18" s="18" customFormat="1" ht="12.75">
      <c r="A210" s="43"/>
      <c r="H210" s="21"/>
      <c r="I210" s="21"/>
      <c r="J210" s="21"/>
      <c r="K210" s="21"/>
      <c r="L210" s="21"/>
      <c r="M210" s="21"/>
      <c r="N210" s="21"/>
      <c r="O210" s="21"/>
      <c r="P210" s="21"/>
      <c r="Q210" s="295"/>
      <c r="R210" s="295"/>
    </row>
    <row r="211" spans="1:18" s="18" customFormat="1" ht="12.75">
      <c r="A211" s="43"/>
      <c r="H211" s="21"/>
      <c r="I211" s="21"/>
      <c r="J211" s="21"/>
      <c r="K211" s="21"/>
      <c r="L211" s="21"/>
      <c r="M211" s="21"/>
      <c r="N211" s="21"/>
      <c r="O211" s="21"/>
      <c r="P211" s="21"/>
      <c r="Q211" s="295"/>
      <c r="R211" s="295"/>
    </row>
    <row r="212" spans="1:18" s="18" customFormat="1" ht="12.75">
      <c r="A212" s="43"/>
      <c r="H212" s="21"/>
      <c r="I212" s="21"/>
      <c r="J212" s="21"/>
      <c r="K212" s="21"/>
      <c r="L212" s="21"/>
      <c r="M212" s="21"/>
      <c r="N212" s="21"/>
      <c r="O212" s="21"/>
      <c r="P212" s="21"/>
      <c r="Q212" s="295"/>
      <c r="R212" s="295"/>
    </row>
    <row r="213" spans="1:18" s="18" customFormat="1" ht="12.75">
      <c r="A213" s="43"/>
      <c r="H213" s="21"/>
      <c r="I213" s="21"/>
      <c r="J213" s="21"/>
      <c r="K213" s="21"/>
      <c r="L213" s="21"/>
      <c r="M213" s="21"/>
      <c r="N213" s="21"/>
      <c r="O213" s="21"/>
      <c r="P213" s="21"/>
      <c r="Q213" s="295"/>
      <c r="R213" s="295"/>
    </row>
    <row r="214" spans="1:18" s="18" customFormat="1" ht="12.75">
      <c r="A214" s="43"/>
      <c r="H214" s="21"/>
      <c r="I214" s="21"/>
      <c r="J214" s="21"/>
      <c r="K214" s="21"/>
      <c r="L214" s="21"/>
      <c r="M214" s="21"/>
      <c r="N214" s="21"/>
      <c r="O214" s="21"/>
      <c r="P214" s="21"/>
      <c r="Q214" s="295"/>
      <c r="R214" s="295"/>
    </row>
    <row r="215" spans="1:18" s="18" customFormat="1" ht="12.75">
      <c r="A215" s="43"/>
      <c r="H215" s="21"/>
      <c r="I215" s="21"/>
      <c r="J215" s="21"/>
      <c r="K215" s="21"/>
      <c r="L215" s="21"/>
      <c r="M215" s="21"/>
      <c r="N215" s="21"/>
      <c r="O215" s="21"/>
      <c r="P215" s="21"/>
      <c r="Q215" s="295"/>
      <c r="R215" s="295"/>
    </row>
    <row r="216" spans="1:18" s="18" customFormat="1" ht="12.75">
      <c r="A216" s="43"/>
      <c r="H216" s="21"/>
      <c r="I216" s="21"/>
      <c r="J216" s="21"/>
      <c r="K216" s="21"/>
      <c r="L216" s="21"/>
      <c r="M216" s="21"/>
      <c r="N216" s="21"/>
      <c r="O216" s="21"/>
      <c r="P216" s="21"/>
      <c r="Q216" s="295"/>
      <c r="R216" s="295"/>
    </row>
    <row r="217" spans="1:18" s="18" customFormat="1" ht="12.75">
      <c r="A217" s="43"/>
      <c r="H217" s="21"/>
      <c r="I217" s="21"/>
      <c r="J217" s="21"/>
      <c r="K217" s="21"/>
      <c r="L217" s="21"/>
      <c r="M217" s="21"/>
      <c r="N217" s="21"/>
      <c r="O217" s="21"/>
      <c r="P217" s="21"/>
      <c r="Q217" s="295"/>
      <c r="R217" s="295"/>
    </row>
    <row r="218" spans="1:18" s="18" customFormat="1" ht="12.75">
      <c r="A218" s="43"/>
      <c r="H218" s="21"/>
      <c r="I218" s="21"/>
      <c r="J218" s="21"/>
      <c r="K218" s="21"/>
      <c r="L218" s="21"/>
      <c r="M218" s="21"/>
      <c r="N218" s="21"/>
      <c r="O218" s="21"/>
      <c r="P218" s="21"/>
      <c r="Q218" s="295"/>
      <c r="R218" s="295"/>
    </row>
    <row r="219" spans="1:18" s="18" customFormat="1" ht="12.75">
      <c r="A219" s="43"/>
      <c r="H219" s="21"/>
      <c r="I219" s="21"/>
      <c r="J219" s="21"/>
      <c r="K219" s="21"/>
      <c r="L219" s="21"/>
      <c r="M219" s="21"/>
      <c r="N219" s="21"/>
      <c r="O219" s="21"/>
      <c r="P219" s="21"/>
      <c r="Q219" s="295"/>
      <c r="R219" s="295"/>
    </row>
    <row r="220" spans="1:18" s="18" customFormat="1" ht="12.75">
      <c r="A220" s="43"/>
      <c r="H220" s="21"/>
      <c r="I220" s="21"/>
      <c r="J220" s="21"/>
      <c r="K220" s="21"/>
      <c r="L220" s="21"/>
      <c r="M220" s="21"/>
      <c r="N220" s="21"/>
      <c r="O220" s="21"/>
      <c r="P220" s="21"/>
      <c r="Q220" s="295"/>
      <c r="R220" s="295"/>
    </row>
    <row r="221" spans="1:18" s="18" customFormat="1" ht="12.75">
      <c r="A221" s="43"/>
      <c r="H221" s="21"/>
      <c r="I221" s="21"/>
      <c r="J221" s="21"/>
      <c r="K221" s="21"/>
      <c r="L221" s="21"/>
      <c r="M221" s="21"/>
      <c r="N221" s="21"/>
      <c r="O221" s="21"/>
      <c r="P221" s="21"/>
      <c r="Q221" s="295"/>
      <c r="R221" s="295"/>
    </row>
    <row r="222" spans="1:18" s="18" customFormat="1" ht="12.75">
      <c r="A222" s="43"/>
      <c r="H222" s="21"/>
      <c r="I222" s="21"/>
      <c r="J222" s="21"/>
      <c r="K222" s="21"/>
      <c r="L222" s="21"/>
      <c r="M222" s="21"/>
      <c r="N222" s="21"/>
      <c r="O222" s="21"/>
      <c r="P222" s="21"/>
      <c r="Q222" s="295"/>
      <c r="R222" s="295"/>
    </row>
    <row r="223" spans="1:18" s="18" customFormat="1" ht="12.75">
      <c r="A223" s="43"/>
      <c r="H223" s="21"/>
      <c r="I223" s="21"/>
      <c r="J223" s="21"/>
      <c r="K223" s="21"/>
      <c r="L223" s="21"/>
      <c r="M223" s="21"/>
      <c r="N223" s="21"/>
      <c r="O223" s="21"/>
      <c r="P223" s="21"/>
      <c r="Q223" s="295"/>
      <c r="R223" s="295"/>
    </row>
    <row r="224" spans="1:18" s="18" customFormat="1" ht="12.75">
      <c r="A224" s="43"/>
      <c r="H224" s="21"/>
      <c r="I224" s="21"/>
      <c r="J224" s="21"/>
      <c r="K224" s="21"/>
      <c r="L224" s="21"/>
      <c r="M224" s="21"/>
      <c r="N224" s="21"/>
      <c r="O224" s="21"/>
      <c r="P224" s="21"/>
      <c r="Q224" s="295"/>
      <c r="R224" s="295"/>
    </row>
    <row r="225" spans="1:18" s="18" customFormat="1" ht="12.75">
      <c r="A225" s="43"/>
      <c r="H225" s="21"/>
      <c r="I225" s="21"/>
      <c r="J225" s="21"/>
      <c r="K225" s="21"/>
      <c r="L225" s="21"/>
      <c r="M225" s="21"/>
      <c r="N225" s="21"/>
      <c r="O225" s="21"/>
      <c r="P225" s="21"/>
      <c r="Q225" s="295"/>
      <c r="R225" s="295"/>
    </row>
    <row r="226" spans="1:18" s="18" customFormat="1" ht="12.75">
      <c r="A226" s="43"/>
      <c r="H226" s="21"/>
      <c r="I226" s="21"/>
      <c r="J226" s="21"/>
      <c r="K226" s="21"/>
      <c r="L226" s="21"/>
      <c r="M226" s="21"/>
      <c r="N226" s="21"/>
      <c r="O226" s="21"/>
      <c r="P226" s="21"/>
      <c r="Q226" s="295"/>
      <c r="R226" s="295"/>
    </row>
    <row r="227" spans="1:18" s="18" customFormat="1" ht="12.75">
      <c r="A227" s="43"/>
      <c r="H227" s="21"/>
      <c r="I227" s="21"/>
      <c r="J227" s="21"/>
      <c r="K227" s="21"/>
      <c r="L227" s="21"/>
      <c r="M227" s="21"/>
      <c r="N227" s="21"/>
      <c r="O227" s="21"/>
      <c r="P227" s="21"/>
      <c r="Q227" s="295"/>
      <c r="R227" s="295"/>
    </row>
    <row r="228" spans="1:18" s="18" customFormat="1" ht="12.75">
      <c r="A228" s="43"/>
      <c r="H228" s="21"/>
      <c r="I228" s="21"/>
      <c r="J228" s="21"/>
      <c r="K228" s="21"/>
      <c r="L228" s="21"/>
      <c r="M228" s="21"/>
      <c r="N228" s="21"/>
      <c r="O228" s="21"/>
      <c r="P228" s="21"/>
      <c r="Q228" s="295"/>
      <c r="R228" s="295"/>
    </row>
    <row r="229" spans="1:18" s="18" customFormat="1" ht="12.75">
      <c r="A229" s="43"/>
      <c r="H229" s="21"/>
      <c r="I229" s="21"/>
      <c r="J229" s="21"/>
      <c r="K229" s="21"/>
      <c r="L229" s="21"/>
      <c r="M229" s="21"/>
      <c r="N229" s="21"/>
      <c r="O229" s="21"/>
      <c r="P229" s="21"/>
      <c r="Q229" s="295"/>
      <c r="R229" s="295"/>
    </row>
    <row r="230" spans="1:18" s="18" customFormat="1" ht="12.75">
      <c r="A230" s="43"/>
      <c r="H230" s="21"/>
      <c r="I230" s="21"/>
      <c r="J230" s="21"/>
      <c r="K230" s="21"/>
      <c r="L230" s="21"/>
      <c r="M230" s="21"/>
      <c r="N230" s="21"/>
      <c r="O230" s="21"/>
      <c r="P230" s="21"/>
      <c r="Q230" s="295"/>
      <c r="R230" s="295"/>
    </row>
    <row r="231" spans="1:18" s="18" customFormat="1" ht="12.75">
      <c r="A231" s="43"/>
      <c r="H231" s="21"/>
      <c r="I231" s="21"/>
      <c r="J231" s="21"/>
      <c r="K231" s="21"/>
      <c r="L231" s="21"/>
      <c r="M231" s="21"/>
      <c r="N231" s="21"/>
      <c r="O231" s="21"/>
      <c r="P231" s="21"/>
      <c r="Q231" s="295"/>
      <c r="R231" s="295"/>
    </row>
    <row r="232" spans="1:18" s="18" customFormat="1" ht="12.75">
      <c r="A232" s="43"/>
      <c r="H232" s="21"/>
      <c r="I232" s="21"/>
      <c r="J232" s="21"/>
      <c r="K232" s="21"/>
      <c r="L232" s="21"/>
      <c r="M232" s="21"/>
      <c r="N232" s="21"/>
      <c r="O232" s="21"/>
      <c r="P232" s="21"/>
      <c r="Q232" s="295"/>
      <c r="R232" s="295"/>
    </row>
    <row r="233" spans="1:18" s="18" customFormat="1" ht="12.75">
      <c r="A233" s="43"/>
      <c r="H233" s="21"/>
      <c r="I233" s="21"/>
      <c r="J233" s="21"/>
      <c r="K233" s="21"/>
      <c r="L233" s="21"/>
      <c r="M233" s="21"/>
      <c r="N233" s="21"/>
      <c r="O233" s="21"/>
      <c r="P233" s="21"/>
      <c r="Q233" s="295"/>
      <c r="R233" s="295"/>
    </row>
    <row r="234" spans="1:18" s="18" customFormat="1" ht="12.75">
      <c r="A234" s="43"/>
      <c r="H234" s="21"/>
      <c r="I234" s="21"/>
      <c r="J234" s="21"/>
      <c r="K234" s="21"/>
      <c r="L234" s="21"/>
      <c r="M234" s="21"/>
      <c r="N234" s="21"/>
      <c r="O234" s="21"/>
      <c r="P234" s="21"/>
      <c r="Q234" s="295"/>
      <c r="R234" s="295"/>
    </row>
    <row r="235" spans="1:18" s="18" customFormat="1" ht="12.75">
      <c r="A235" s="43"/>
      <c r="H235" s="21"/>
      <c r="I235" s="21"/>
      <c r="J235" s="21"/>
      <c r="K235" s="21"/>
      <c r="L235" s="21"/>
      <c r="M235" s="21"/>
      <c r="N235" s="21"/>
      <c r="O235" s="21"/>
      <c r="P235" s="21"/>
      <c r="Q235" s="295"/>
      <c r="R235" s="295"/>
    </row>
    <row r="236" spans="1:18" s="18" customFormat="1" ht="12.75">
      <c r="A236" s="43"/>
      <c r="H236" s="21"/>
      <c r="I236" s="21"/>
      <c r="J236" s="21"/>
      <c r="K236" s="21"/>
      <c r="L236" s="21"/>
      <c r="M236" s="21"/>
      <c r="N236" s="21"/>
      <c r="O236" s="21"/>
      <c r="P236" s="21"/>
      <c r="Q236" s="295"/>
      <c r="R236" s="295"/>
    </row>
    <row r="237" spans="1:18" s="18" customFormat="1" ht="12.75">
      <c r="A237" s="43"/>
      <c r="H237" s="21"/>
      <c r="I237" s="21"/>
      <c r="J237" s="21"/>
      <c r="K237" s="21"/>
      <c r="L237" s="21"/>
      <c r="M237" s="21"/>
      <c r="N237" s="21"/>
      <c r="O237" s="21"/>
      <c r="P237" s="21"/>
      <c r="Q237" s="295"/>
      <c r="R237" s="295"/>
    </row>
    <row r="238" spans="1:18" s="18" customFormat="1" ht="12.75">
      <c r="A238" s="43"/>
      <c r="H238" s="21"/>
      <c r="I238" s="21"/>
      <c r="J238" s="21"/>
      <c r="K238" s="21"/>
      <c r="L238" s="21"/>
      <c r="M238" s="21"/>
      <c r="N238" s="21"/>
      <c r="O238" s="21"/>
      <c r="P238" s="21"/>
      <c r="Q238" s="295"/>
      <c r="R238" s="295"/>
    </row>
    <row r="239" spans="1:18" s="18" customFormat="1" ht="12.75">
      <c r="A239" s="43"/>
      <c r="H239" s="21"/>
      <c r="I239" s="21"/>
      <c r="J239" s="21"/>
      <c r="K239" s="21"/>
      <c r="L239" s="21"/>
      <c r="M239" s="21"/>
      <c r="N239" s="21"/>
      <c r="O239" s="21"/>
      <c r="P239" s="21"/>
      <c r="Q239" s="295"/>
      <c r="R239" s="295"/>
    </row>
    <row r="240" spans="1:18" s="18" customFormat="1" ht="12.75">
      <c r="A240" s="43"/>
      <c r="H240" s="21"/>
      <c r="I240" s="21"/>
      <c r="J240" s="21"/>
      <c r="K240" s="21"/>
      <c r="L240" s="21"/>
      <c r="M240" s="21"/>
      <c r="N240" s="21"/>
      <c r="O240" s="21"/>
      <c r="P240" s="21"/>
      <c r="Q240" s="295"/>
      <c r="R240" s="295"/>
    </row>
    <row r="241" spans="1:18" s="18" customFormat="1" ht="12.75">
      <c r="A241" s="43"/>
      <c r="H241" s="21"/>
      <c r="I241" s="21"/>
      <c r="J241" s="21"/>
      <c r="K241" s="21"/>
      <c r="L241" s="21"/>
      <c r="M241" s="21"/>
      <c r="N241" s="21"/>
      <c r="O241" s="21"/>
      <c r="P241" s="21"/>
      <c r="Q241" s="295"/>
      <c r="R241" s="295"/>
    </row>
    <row r="242" spans="1:18" s="18" customFormat="1" ht="12.75">
      <c r="A242" s="43"/>
      <c r="H242" s="21"/>
      <c r="I242" s="21"/>
      <c r="J242" s="21"/>
      <c r="K242" s="21"/>
      <c r="L242" s="21"/>
      <c r="M242" s="21"/>
      <c r="N242" s="21"/>
      <c r="O242" s="21"/>
      <c r="P242" s="21"/>
      <c r="Q242" s="295"/>
      <c r="R242" s="295"/>
    </row>
    <row r="243" spans="1:18" s="18" customFormat="1" ht="12.75">
      <c r="A243" s="43"/>
      <c r="H243" s="21"/>
      <c r="I243" s="21"/>
      <c r="J243" s="21"/>
      <c r="K243" s="21"/>
      <c r="L243" s="21"/>
      <c r="M243" s="21"/>
      <c r="N243" s="21"/>
      <c r="O243" s="21"/>
      <c r="P243" s="21"/>
      <c r="Q243" s="295"/>
      <c r="R243" s="295"/>
    </row>
    <row r="244" spans="1:18" s="18" customFormat="1" ht="12.75">
      <c r="A244" s="43"/>
      <c r="H244" s="21"/>
      <c r="I244" s="21"/>
      <c r="J244" s="21"/>
      <c r="K244" s="21"/>
      <c r="L244" s="21"/>
      <c r="M244" s="21"/>
      <c r="N244" s="21"/>
      <c r="O244" s="21"/>
      <c r="P244" s="21"/>
      <c r="Q244" s="295"/>
      <c r="R244" s="295"/>
    </row>
    <row r="245" spans="1:18" s="18" customFormat="1" ht="12.75">
      <c r="A245" s="43"/>
      <c r="H245" s="21"/>
      <c r="I245" s="21"/>
      <c r="J245" s="21"/>
      <c r="K245" s="21"/>
      <c r="L245" s="21"/>
      <c r="M245" s="21"/>
      <c r="N245" s="21"/>
      <c r="O245" s="21"/>
      <c r="P245" s="21"/>
      <c r="Q245" s="295"/>
      <c r="R245" s="295"/>
    </row>
    <row r="246" spans="1:18" s="18" customFormat="1" ht="12.75">
      <c r="A246" s="43"/>
      <c r="H246" s="21"/>
      <c r="I246" s="21"/>
      <c r="J246" s="21"/>
      <c r="K246" s="21"/>
      <c r="L246" s="21"/>
      <c r="M246" s="21"/>
      <c r="N246" s="21"/>
      <c r="O246" s="21"/>
      <c r="P246" s="21"/>
      <c r="Q246" s="295"/>
      <c r="R246" s="295"/>
    </row>
    <row r="247" spans="1:18" s="18" customFormat="1" ht="12.75">
      <c r="A247" s="43"/>
      <c r="H247" s="21"/>
      <c r="I247" s="21"/>
      <c r="J247" s="21"/>
      <c r="K247" s="21"/>
      <c r="L247" s="21"/>
      <c r="M247" s="21"/>
      <c r="N247" s="21"/>
      <c r="O247" s="21"/>
      <c r="P247" s="21"/>
      <c r="Q247" s="295"/>
      <c r="R247" s="295"/>
    </row>
    <row r="248" spans="1:18" s="18" customFormat="1" ht="12.75">
      <c r="A248" s="43"/>
      <c r="H248" s="21"/>
      <c r="I248" s="21"/>
      <c r="J248" s="21"/>
      <c r="K248" s="21"/>
      <c r="L248" s="21"/>
      <c r="M248" s="21"/>
      <c r="N248" s="21"/>
      <c r="O248" s="21"/>
      <c r="P248" s="21"/>
      <c r="Q248" s="295"/>
      <c r="R248" s="295"/>
    </row>
    <row r="249" spans="1:18" s="18" customFormat="1" ht="12.75">
      <c r="A249" s="43"/>
      <c r="H249" s="21"/>
      <c r="I249" s="21"/>
      <c r="J249" s="21"/>
      <c r="K249" s="21"/>
      <c r="L249" s="21"/>
      <c r="M249" s="21"/>
      <c r="N249" s="21"/>
      <c r="O249" s="21"/>
      <c r="P249" s="21"/>
      <c r="Q249" s="295"/>
      <c r="R249" s="295"/>
    </row>
    <row r="250" spans="1:18" s="18" customFormat="1" ht="12.75">
      <c r="A250" s="43"/>
      <c r="H250" s="21"/>
      <c r="I250" s="21"/>
      <c r="J250" s="21"/>
      <c r="K250" s="21"/>
      <c r="L250" s="21"/>
      <c r="M250" s="21"/>
      <c r="N250" s="21"/>
      <c r="O250" s="21"/>
      <c r="P250" s="21"/>
      <c r="Q250" s="295"/>
      <c r="R250" s="295"/>
    </row>
    <row r="251" spans="1:18" s="18" customFormat="1" ht="12.75">
      <c r="A251" s="43"/>
      <c r="H251" s="21"/>
      <c r="I251" s="21"/>
      <c r="J251" s="21"/>
      <c r="K251" s="21"/>
      <c r="L251" s="21"/>
      <c r="M251" s="21"/>
      <c r="N251" s="21"/>
      <c r="O251" s="21"/>
      <c r="P251" s="21"/>
      <c r="Q251" s="295"/>
      <c r="R251" s="295"/>
    </row>
    <row r="252" spans="1:18" s="18" customFormat="1" ht="12.75">
      <c r="A252" s="43"/>
      <c r="H252" s="21"/>
      <c r="I252" s="21"/>
      <c r="J252" s="21"/>
      <c r="K252" s="21"/>
      <c r="L252" s="21"/>
      <c r="M252" s="21"/>
      <c r="N252" s="21"/>
      <c r="O252" s="21"/>
      <c r="P252" s="21"/>
      <c r="Q252" s="295"/>
      <c r="R252" s="295"/>
    </row>
    <row r="253" spans="1:18" s="18" customFormat="1" ht="12.75">
      <c r="A253" s="43"/>
      <c r="H253" s="21"/>
      <c r="I253" s="21"/>
      <c r="J253" s="21"/>
      <c r="K253" s="21"/>
      <c r="L253" s="21"/>
      <c r="M253" s="21"/>
      <c r="N253" s="21"/>
      <c r="O253" s="21"/>
      <c r="P253" s="21"/>
      <c r="Q253" s="295"/>
      <c r="R253" s="295"/>
    </row>
    <row r="254" spans="1:18" s="18" customFormat="1" ht="12.75">
      <c r="A254" s="43"/>
      <c r="H254" s="21"/>
      <c r="I254" s="21"/>
      <c r="J254" s="21"/>
      <c r="K254" s="21"/>
      <c r="L254" s="21"/>
      <c r="M254" s="21"/>
      <c r="N254" s="21"/>
      <c r="O254" s="21"/>
      <c r="P254" s="21"/>
      <c r="Q254" s="295"/>
      <c r="R254" s="295"/>
    </row>
    <row r="255" spans="1:18" s="18" customFormat="1" ht="12.75">
      <c r="A255" s="43"/>
      <c r="H255" s="21"/>
      <c r="I255" s="21"/>
      <c r="J255" s="21"/>
      <c r="K255" s="21"/>
      <c r="L255" s="21"/>
      <c r="M255" s="21"/>
      <c r="N255" s="21"/>
      <c r="O255" s="21"/>
      <c r="P255" s="21"/>
      <c r="Q255" s="295"/>
      <c r="R255" s="295"/>
    </row>
    <row r="256" spans="1:18" s="18" customFormat="1" ht="12.75">
      <c r="A256" s="43"/>
      <c r="H256" s="21"/>
      <c r="I256" s="21"/>
      <c r="J256" s="21"/>
      <c r="K256" s="21"/>
      <c r="L256" s="21"/>
      <c r="M256" s="21"/>
      <c r="N256" s="21"/>
      <c r="O256" s="21"/>
      <c r="P256" s="21"/>
      <c r="Q256" s="295"/>
      <c r="R256" s="295"/>
    </row>
    <row r="257" spans="1:18" s="18" customFormat="1" ht="12.75">
      <c r="A257" s="43"/>
      <c r="H257" s="21"/>
      <c r="I257" s="21"/>
      <c r="J257" s="21"/>
      <c r="K257" s="21"/>
      <c r="L257" s="21"/>
      <c r="M257" s="21"/>
      <c r="N257" s="21"/>
      <c r="O257" s="21"/>
      <c r="P257" s="21"/>
      <c r="Q257" s="295"/>
      <c r="R257" s="295"/>
    </row>
    <row r="258" spans="1:18" s="18" customFormat="1" ht="12.75">
      <c r="A258" s="43"/>
      <c r="H258" s="21"/>
      <c r="I258" s="21"/>
      <c r="J258" s="21"/>
      <c r="K258" s="21"/>
      <c r="L258" s="21"/>
      <c r="M258" s="21"/>
      <c r="N258" s="21"/>
      <c r="O258" s="21"/>
      <c r="P258" s="21"/>
      <c r="Q258" s="295"/>
      <c r="R258" s="295"/>
    </row>
    <row r="259" spans="1:18" s="18" customFormat="1" ht="12.75">
      <c r="A259" s="43"/>
      <c r="H259" s="21"/>
      <c r="I259" s="21"/>
      <c r="J259" s="21"/>
      <c r="K259" s="21"/>
      <c r="L259" s="21"/>
      <c r="M259" s="21"/>
      <c r="N259" s="21"/>
      <c r="O259" s="21"/>
      <c r="P259" s="21"/>
      <c r="Q259" s="295"/>
      <c r="R259" s="295"/>
    </row>
    <row r="260" spans="1:18" s="18" customFormat="1" ht="12.75">
      <c r="A260" s="43"/>
      <c r="H260" s="21"/>
      <c r="I260" s="21"/>
      <c r="J260" s="21"/>
      <c r="K260" s="21"/>
      <c r="L260" s="21"/>
      <c r="M260" s="21"/>
      <c r="N260" s="21"/>
      <c r="O260" s="21"/>
      <c r="P260" s="21"/>
      <c r="Q260" s="295"/>
      <c r="R260" s="295"/>
    </row>
    <row r="261" spans="1:18" s="18" customFormat="1" ht="12.75">
      <c r="A261" s="43"/>
      <c r="H261" s="21"/>
      <c r="I261" s="21"/>
      <c r="J261" s="21"/>
      <c r="K261" s="21"/>
      <c r="L261" s="21"/>
      <c r="M261" s="21"/>
      <c r="N261" s="21"/>
      <c r="O261" s="21"/>
      <c r="P261" s="21"/>
      <c r="Q261" s="295"/>
      <c r="R261" s="295"/>
    </row>
    <row r="262" spans="1:18" s="18" customFormat="1" ht="12.75">
      <c r="A262" s="43"/>
      <c r="H262" s="21"/>
      <c r="I262" s="21"/>
      <c r="J262" s="21"/>
      <c r="K262" s="21"/>
      <c r="L262" s="21"/>
      <c r="M262" s="21"/>
      <c r="N262" s="21"/>
      <c r="O262" s="21"/>
      <c r="P262" s="21"/>
      <c r="Q262" s="295"/>
      <c r="R262" s="295"/>
    </row>
    <row r="263" spans="1:18" s="18" customFormat="1" ht="12.75">
      <c r="A263" s="43"/>
      <c r="H263" s="21"/>
      <c r="I263" s="21"/>
      <c r="J263" s="21"/>
      <c r="K263" s="21"/>
      <c r="L263" s="21"/>
      <c r="M263" s="21"/>
      <c r="N263" s="21"/>
      <c r="O263" s="21"/>
      <c r="P263" s="21"/>
      <c r="Q263" s="295"/>
      <c r="R263" s="295"/>
    </row>
    <row r="264" spans="1:18" s="18" customFormat="1" ht="12.75">
      <c r="A264" s="43"/>
      <c r="H264" s="21"/>
      <c r="I264" s="21"/>
      <c r="J264" s="21"/>
      <c r="K264" s="21"/>
      <c r="L264" s="21"/>
      <c r="M264" s="21"/>
      <c r="N264" s="21"/>
      <c r="O264" s="21"/>
      <c r="P264" s="21"/>
      <c r="Q264" s="295"/>
      <c r="R264" s="295"/>
    </row>
    <row r="265" spans="1:18" s="18" customFormat="1" ht="12.75">
      <c r="A265" s="43"/>
      <c r="H265" s="21"/>
      <c r="I265" s="21"/>
      <c r="J265" s="21"/>
      <c r="K265" s="21"/>
      <c r="L265" s="21"/>
      <c r="M265" s="21"/>
      <c r="N265" s="21"/>
      <c r="O265" s="21"/>
      <c r="P265" s="21"/>
      <c r="Q265" s="295"/>
      <c r="R265" s="295"/>
    </row>
    <row r="266" spans="1:18" s="18" customFormat="1" ht="12.75">
      <c r="A266" s="43"/>
      <c r="H266" s="21"/>
      <c r="I266" s="21"/>
      <c r="J266" s="21"/>
      <c r="K266" s="21"/>
      <c r="L266" s="21"/>
      <c r="M266" s="21"/>
      <c r="N266" s="21"/>
      <c r="O266" s="21"/>
      <c r="P266" s="21"/>
      <c r="Q266" s="295"/>
      <c r="R266" s="295"/>
    </row>
    <row r="267" spans="1:18" s="18" customFormat="1" ht="12.75">
      <c r="A267" s="43"/>
      <c r="H267" s="21"/>
      <c r="I267" s="21"/>
      <c r="J267" s="21"/>
      <c r="K267" s="21"/>
      <c r="L267" s="21"/>
      <c r="M267" s="21"/>
      <c r="N267" s="21"/>
      <c r="O267" s="21"/>
      <c r="P267" s="21"/>
      <c r="Q267" s="295"/>
      <c r="R267" s="295"/>
    </row>
    <row r="268" spans="1:18" s="18" customFormat="1" ht="12.75">
      <c r="A268" s="43"/>
      <c r="H268" s="21"/>
      <c r="I268" s="21"/>
      <c r="J268" s="21"/>
      <c r="K268" s="21"/>
      <c r="L268" s="21"/>
      <c r="M268" s="21"/>
      <c r="N268" s="21"/>
      <c r="O268" s="21"/>
      <c r="P268" s="21"/>
      <c r="Q268" s="295"/>
      <c r="R268" s="295"/>
    </row>
    <row r="269" spans="1:18" s="18" customFormat="1" ht="12.75">
      <c r="A269" s="43"/>
      <c r="H269" s="21"/>
      <c r="I269" s="21"/>
      <c r="J269" s="21"/>
      <c r="K269" s="21"/>
      <c r="L269" s="21"/>
      <c r="M269" s="21"/>
      <c r="N269" s="21"/>
      <c r="O269" s="21"/>
      <c r="P269" s="21"/>
      <c r="Q269" s="295"/>
      <c r="R269" s="295"/>
    </row>
    <row r="270" spans="1:18" s="18" customFormat="1" ht="12.75">
      <c r="A270" s="43"/>
      <c r="H270" s="21"/>
      <c r="I270" s="21"/>
      <c r="J270" s="21"/>
      <c r="K270" s="21"/>
      <c r="L270" s="21"/>
      <c r="M270" s="21"/>
      <c r="N270" s="21"/>
      <c r="O270" s="21"/>
      <c r="P270" s="21"/>
      <c r="Q270" s="295"/>
      <c r="R270" s="295"/>
    </row>
    <row r="271" spans="1:18" s="18" customFormat="1" ht="12.75">
      <c r="A271" s="43"/>
      <c r="H271" s="21"/>
      <c r="I271" s="21"/>
      <c r="J271" s="21"/>
      <c r="K271" s="21"/>
      <c r="L271" s="21"/>
      <c r="M271" s="21"/>
      <c r="N271" s="21"/>
      <c r="O271" s="21"/>
      <c r="P271" s="21"/>
      <c r="Q271" s="295"/>
      <c r="R271" s="295"/>
    </row>
    <row r="272" spans="1:18" s="18" customFormat="1" ht="12.75">
      <c r="A272" s="43"/>
      <c r="H272" s="21"/>
      <c r="I272" s="21"/>
      <c r="J272" s="21"/>
      <c r="K272" s="21"/>
      <c r="L272" s="21"/>
      <c r="M272" s="21"/>
      <c r="N272" s="21"/>
      <c r="O272" s="21"/>
      <c r="P272" s="21"/>
      <c r="Q272" s="295"/>
      <c r="R272" s="295"/>
    </row>
    <row r="273" spans="1:18" s="18" customFormat="1" ht="12.75">
      <c r="A273" s="43"/>
      <c r="H273" s="21"/>
      <c r="I273" s="21"/>
      <c r="J273" s="21"/>
      <c r="K273" s="21"/>
      <c r="L273" s="21"/>
      <c r="M273" s="21"/>
      <c r="N273" s="21"/>
      <c r="O273" s="21"/>
      <c r="P273" s="21"/>
      <c r="Q273" s="295"/>
      <c r="R273" s="295"/>
    </row>
    <row r="274" spans="1:18" s="18" customFormat="1" ht="12.75">
      <c r="A274" s="43"/>
      <c r="H274" s="21"/>
      <c r="I274" s="21"/>
      <c r="J274" s="21"/>
      <c r="K274" s="21"/>
      <c r="L274" s="21"/>
      <c r="M274" s="21"/>
      <c r="N274" s="21"/>
      <c r="O274" s="21"/>
      <c r="P274" s="21"/>
      <c r="Q274" s="295"/>
      <c r="R274" s="295"/>
    </row>
    <row r="275" spans="1:18" s="18" customFormat="1" ht="12.75">
      <c r="A275" s="43"/>
      <c r="H275" s="21"/>
      <c r="I275" s="21"/>
      <c r="J275" s="21"/>
      <c r="K275" s="21"/>
      <c r="L275" s="21"/>
      <c r="M275" s="21"/>
      <c r="N275" s="21"/>
      <c r="O275" s="21"/>
      <c r="P275" s="21"/>
      <c r="Q275" s="295"/>
      <c r="R275" s="295"/>
    </row>
    <row r="276" spans="1:18" s="18" customFormat="1" ht="12.75">
      <c r="A276" s="43"/>
      <c r="H276" s="21"/>
      <c r="I276" s="21"/>
      <c r="J276" s="21"/>
      <c r="K276" s="21"/>
      <c r="L276" s="21"/>
      <c r="M276" s="21"/>
      <c r="N276" s="21"/>
      <c r="O276" s="21"/>
      <c r="P276" s="21"/>
      <c r="Q276" s="295"/>
      <c r="R276" s="295"/>
    </row>
    <row r="277" spans="1:18" s="18" customFormat="1" ht="12.75">
      <c r="A277" s="43"/>
      <c r="H277" s="21"/>
      <c r="I277" s="21"/>
      <c r="J277" s="21"/>
      <c r="K277" s="21"/>
      <c r="L277" s="21"/>
      <c r="M277" s="21"/>
      <c r="N277" s="21"/>
      <c r="O277" s="21"/>
      <c r="P277" s="21"/>
      <c r="Q277" s="295"/>
      <c r="R277" s="295"/>
    </row>
    <row r="278" spans="1:18" s="18" customFormat="1" ht="12.75">
      <c r="A278" s="43"/>
      <c r="H278" s="21"/>
      <c r="I278" s="21"/>
      <c r="J278" s="21"/>
      <c r="K278" s="21"/>
      <c r="L278" s="21"/>
      <c r="M278" s="21"/>
      <c r="N278" s="21"/>
      <c r="O278" s="21"/>
      <c r="P278" s="21"/>
      <c r="Q278" s="295"/>
      <c r="R278" s="295"/>
    </row>
    <row r="279" spans="1:18" s="18" customFormat="1" ht="12.75">
      <c r="A279" s="43"/>
      <c r="H279" s="21"/>
      <c r="I279" s="21"/>
      <c r="J279" s="21"/>
      <c r="K279" s="21"/>
      <c r="L279" s="21"/>
      <c r="M279" s="21"/>
      <c r="N279" s="21"/>
      <c r="O279" s="21"/>
      <c r="P279" s="21"/>
      <c r="Q279" s="295"/>
      <c r="R279" s="295"/>
    </row>
    <row r="280" spans="1:18" s="18" customFormat="1" ht="12.75">
      <c r="A280" s="43"/>
      <c r="H280" s="21"/>
      <c r="I280" s="21"/>
      <c r="J280" s="21"/>
      <c r="K280" s="21"/>
      <c r="L280" s="21"/>
      <c r="M280" s="21"/>
      <c r="N280" s="21"/>
      <c r="O280" s="21"/>
      <c r="P280" s="21"/>
      <c r="Q280" s="295"/>
      <c r="R280" s="295"/>
    </row>
    <row r="281" spans="1:18" s="18" customFormat="1" ht="12.75">
      <c r="A281" s="43"/>
      <c r="H281" s="21"/>
      <c r="I281" s="21"/>
      <c r="J281" s="21"/>
      <c r="K281" s="21"/>
      <c r="L281" s="21"/>
      <c r="M281" s="21"/>
      <c r="N281" s="21"/>
      <c r="O281" s="21"/>
      <c r="P281" s="21"/>
      <c r="Q281" s="295"/>
      <c r="R281" s="295"/>
    </row>
    <row r="282" spans="1:18" s="18" customFormat="1" ht="12.75">
      <c r="A282" s="43"/>
      <c r="H282" s="21"/>
      <c r="I282" s="21"/>
      <c r="J282" s="21"/>
      <c r="K282" s="21"/>
      <c r="L282" s="21"/>
      <c r="M282" s="21"/>
      <c r="N282" s="21"/>
      <c r="O282" s="21"/>
      <c r="P282" s="21"/>
      <c r="Q282" s="295"/>
      <c r="R282" s="295"/>
    </row>
    <row r="283" spans="1:18" s="18" customFormat="1" ht="12.75">
      <c r="A283" s="43"/>
      <c r="H283" s="21"/>
      <c r="I283" s="21"/>
      <c r="J283" s="21"/>
      <c r="K283" s="21"/>
      <c r="L283" s="21"/>
      <c r="M283" s="21"/>
      <c r="N283" s="21"/>
      <c r="O283" s="21"/>
      <c r="P283" s="21"/>
      <c r="Q283" s="295"/>
      <c r="R283" s="295"/>
    </row>
    <row r="284" spans="1:18" s="18" customFormat="1" ht="12.75">
      <c r="A284" s="43"/>
      <c r="H284" s="21"/>
      <c r="I284" s="21"/>
      <c r="J284" s="21"/>
      <c r="K284" s="21"/>
      <c r="L284" s="21"/>
      <c r="M284" s="21"/>
      <c r="N284" s="21"/>
      <c r="O284" s="21"/>
      <c r="P284" s="21"/>
      <c r="Q284" s="295"/>
      <c r="R284" s="295"/>
    </row>
    <row r="285" spans="1:18" s="18" customFormat="1" ht="12.75">
      <c r="A285" s="43"/>
      <c r="H285" s="21"/>
      <c r="I285" s="21"/>
      <c r="J285" s="21"/>
      <c r="K285" s="21"/>
      <c r="L285" s="21"/>
      <c r="M285" s="21"/>
      <c r="N285" s="21"/>
      <c r="O285" s="21"/>
      <c r="P285" s="21"/>
      <c r="Q285" s="295"/>
      <c r="R285" s="295"/>
    </row>
    <row r="286" spans="1:18" s="18" customFormat="1" ht="12.75">
      <c r="A286" s="43"/>
      <c r="H286" s="21"/>
      <c r="I286" s="21"/>
      <c r="J286" s="21"/>
      <c r="K286" s="21"/>
      <c r="L286" s="21"/>
      <c r="M286" s="21"/>
      <c r="N286" s="21"/>
      <c r="O286" s="21"/>
      <c r="P286" s="21"/>
      <c r="Q286" s="295"/>
      <c r="R286" s="295"/>
    </row>
    <row r="287" spans="1:18" s="18" customFormat="1" ht="12.75">
      <c r="A287" s="43"/>
      <c r="H287" s="21"/>
      <c r="I287" s="21"/>
      <c r="J287" s="21"/>
      <c r="K287" s="21"/>
      <c r="L287" s="21"/>
      <c r="M287" s="21"/>
      <c r="N287" s="21"/>
      <c r="O287" s="21"/>
      <c r="P287" s="21"/>
      <c r="Q287" s="295"/>
      <c r="R287" s="295"/>
    </row>
    <row r="288" spans="1:18" s="18" customFormat="1" ht="12.75">
      <c r="A288" s="43"/>
      <c r="H288" s="21"/>
      <c r="I288" s="21"/>
      <c r="J288" s="21"/>
      <c r="K288" s="21"/>
      <c r="L288" s="21"/>
      <c r="M288" s="21"/>
      <c r="N288" s="21"/>
      <c r="O288" s="21"/>
      <c r="P288" s="21"/>
      <c r="Q288" s="295"/>
      <c r="R288" s="295"/>
    </row>
    <row r="289" spans="1:18" s="18" customFormat="1" ht="12.75">
      <c r="A289" s="43"/>
      <c r="H289" s="21"/>
      <c r="I289" s="21"/>
      <c r="J289" s="21"/>
      <c r="K289" s="21"/>
      <c r="L289" s="21"/>
      <c r="M289" s="21"/>
      <c r="N289" s="21"/>
      <c r="O289" s="21"/>
      <c r="P289" s="21"/>
      <c r="Q289" s="295"/>
      <c r="R289" s="295"/>
    </row>
    <row r="290" spans="1:18" s="18" customFormat="1" ht="12.75">
      <c r="A290" s="43"/>
      <c r="H290" s="21"/>
      <c r="I290" s="21"/>
      <c r="J290" s="21"/>
      <c r="K290" s="21"/>
      <c r="L290" s="21"/>
      <c r="M290" s="21"/>
      <c r="N290" s="21"/>
      <c r="O290" s="21"/>
      <c r="P290" s="21"/>
      <c r="Q290" s="295"/>
      <c r="R290" s="295"/>
    </row>
    <row r="291" spans="1:18" s="18" customFormat="1" ht="12.75">
      <c r="A291" s="43"/>
      <c r="H291" s="21"/>
      <c r="I291" s="21"/>
      <c r="J291" s="21"/>
      <c r="K291" s="21"/>
      <c r="L291" s="21"/>
      <c r="M291" s="21"/>
      <c r="N291" s="21"/>
      <c r="O291" s="21"/>
      <c r="P291" s="21"/>
      <c r="Q291" s="295"/>
      <c r="R291" s="295"/>
    </row>
    <row r="292" spans="1:18" s="18" customFormat="1" ht="12.75">
      <c r="A292" s="43"/>
      <c r="H292" s="21"/>
      <c r="I292" s="21"/>
      <c r="J292" s="21"/>
      <c r="K292" s="21"/>
      <c r="L292" s="21"/>
      <c r="M292" s="21"/>
      <c r="N292" s="21"/>
      <c r="O292" s="21"/>
      <c r="P292" s="21"/>
      <c r="Q292" s="295"/>
      <c r="R292" s="295"/>
    </row>
    <row r="293" spans="1:18" s="18" customFormat="1" ht="12.75">
      <c r="A293" s="43"/>
      <c r="H293" s="21"/>
      <c r="I293" s="21"/>
      <c r="J293" s="21"/>
      <c r="K293" s="21"/>
      <c r="L293" s="21"/>
      <c r="M293" s="21"/>
      <c r="N293" s="21"/>
      <c r="O293" s="21"/>
      <c r="P293" s="21"/>
      <c r="Q293" s="295"/>
      <c r="R293" s="295"/>
    </row>
    <row r="294" spans="1:18" s="18" customFormat="1" ht="12.75">
      <c r="A294" s="43"/>
      <c r="H294" s="21"/>
      <c r="I294" s="21"/>
      <c r="J294" s="21"/>
      <c r="K294" s="21"/>
      <c r="L294" s="21"/>
      <c r="M294" s="21"/>
      <c r="N294" s="21"/>
      <c r="O294" s="21"/>
      <c r="P294" s="21"/>
      <c r="Q294" s="295"/>
      <c r="R294" s="295"/>
    </row>
    <row r="295" spans="1:18" s="18" customFormat="1" ht="12.75">
      <c r="A295" s="43"/>
      <c r="H295" s="21"/>
      <c r="I295" s="21"/>
      <c r="J295" s="21"/>
      <c r="K295" s="21"/>
      <c r="L295" s="21"/>
      <c r="M295" s="21"/>
      <c r="N295" s="21"/>
      <c r="O295" s="21"/>
      <c r="P295" s="21"/>
      <c r="Q295" s="295"/>
      <c r="R295" s="295"/>
    </row>
    <row r="296" spans="1:18" s="18" customFormat="1" ht="12.75">
      <c r="A296" s="43"/>
      <c r="H296" s="21"/>
      <c r="I296" s="21"/>
      <c r="J296" s="21"/>
      <c r="K296" s="21"/>
      <c r="L296" s="21"/>
      <c r="M296" s="21"/>
      <c r="N296" s="21"/>
      <c r="O296" s="21"/>
      <c r="P296" s="21"/>
      <c r="Q296" s="295"/>
      <c r="R296" s="295"/>
    </row>
    <row r="297" spans="1:18" s="18" customFormat="1" ht="12.75">
      <c r="A297" s="43"/>
      <c r="H297" s="21"/>
      <c r="I297" s="21"/>
      <c r="J297" s="21"/>
      <c r="K297" s="21"/>
      <c r="L297" s="21"/>
      <c r="M297" s="21"/>
      <c r="N297" s="21"/>
      <c r="O297" s="21"/>
      <c r="P297" s="21"/>
      <c r="Q297" s="295"/>
      <c r="R297" s="295"/>
    </row>
    <row r="298" spans="1:18" s="18" customFormat="1" ht="12.75">
      <c r="A298" s="43"/>
      <c r="H298" s="21"/>
      <c r="I298" s="21"/>
      <c r="J298" s="21"/>
      <c r="K298" s="21"/>
      <c r="L298" s="21"/>
      <c r="M298" s="21"/>
      <c r="N298" s="21"/>
      <c r="O298" s="21"/>
      <c r="P298" s="21"/>
      <c r="Q298" s="295"/>
      <c r="R298" s="295"/>
    </row>
    <row r="299" spans="1:18" s="18" customFormat="1" ht="12.75">
      <c r="A299" s="43"/>
      <c r="H299" s="21"/>
      <c r="I299" s="21"/>
      <c r="J299" s="21"/>
      <c r="K299" s="21"/>
      <c r="L299" s="21"/>
      <c r="M299" s="21"/>
      <c r="N299" s="21"/>
      <c r="O299" s="21"/>
      <c r="P299" s="21"/>
      <c r="Q299" s="295"/>
      <c r="R299" s="295"/>
    </row>
    <row r="300" spans="1:18" s="18" customFormat="1" ht="12.75">
      <c r="A300" s="43"/>
      <c r="H300" s="21"/>
      <c r="I300" s="21"/>
      <c r="J300" s="21"/>
      <c r="K300" s="21"/>
      <c r="L300" s="21"/>
      <c r="M300" s="21"/>
      <c r="N300" s="21"/>
      <c r="O300" s="21"/>
      <c r="P300" s="21"/>
      <c r="Q300" s="295"/>
      <c r="R300" s="295"/>
    </row>
    <row r="301" spans="1:18" s="18" customFormat="1" ht="12.75">
      <c r="A301" s="43"/>
      <c r="H301" s="21"/>
      <c r="I301" s="21"/>
      <c r="J301" s="21"/>
      <c r="K301" s="21"/>
      <c r="L301" s="21"/>
      <c r="M301" s="21"/>
      <c r="N301" s="21"/>
      <c r="O301" s="21"/>
      <c r="P301" s="21"/>
      <c r="Q301" s="295"/>
      <c r="R301" s="295"/>
    </row>
    <row r="302" spans="1:18" s="18" customFormat="1" ht="12.75">
      <c r="A302" s="43"/>
      <c r="H302" s="21"/>
      <c r="I302" s="21"/>
      <c r="J302" s="21"/>
      <c r="K302" s="21"/>
      <c r="L302" s="21"/>
      <c r="M302" s="21"/>
      <c r="N302" s="21"/>
      <c r="O302" s="21"/>
      <c r="P302" s="21"/>
      <c r="Q302" s="295"/>
      <c r="R302" s="295"/>
    </row>
    <row r="303" spans="1:18" s="18" customFormat="1" ht="12.75">
      <c r="A303" s="43"/>
      <c r="H303" s="21"/>
      <c r="I303" s="21"/>
      <c r="J303" s="21"/>
      <c r="K303" s="21"/>
      <c r="L303" s="21"/>
      <c r="M303" s="21"/>
      <c r="N303" s="21"/>
      <c r="O303" s="21"/>
      <c r="P303" s="21"/>
      <c r="Q303" s="295"/>
      <c r="R303" s="295"/>
    </row>
    <row r="304" spans="1:18" s="18" customFormat="1" ht="12.75">
      <c r="A304" s="43"/>
      <c r="H304" s="21"/>
      <c r="I304" s="21"/>
      <c r="J304" s="21"/>
      <c r="K304" s="21"/>
      <c r="L304" s="21"/>
      <c r="M304" s="21"/>
      <c r="N304" s="21"/>
      <c r="O304" s="21"/>
      <c r="P304" s="21"/>
      <c r="Q304" s="295"/>
      <c r="R304" s="295"/>
    </row>
    <row r="305" spans="1:18" s="18" customFormat="1" ht="12.75">
      <c r="A305" s="43"/>
      <c r="H305" s="21"/>
      <c r="I305" s="21"/>
      <c r="J305" s="21"/>
      <c r="K305" s="21"/>
      <c r="L305" s="21"/>
      <c r="M305" s="21"/>
      <c r="N305" s="21"/>
      <c r="O305" s="21"/>
      <c r="P305" s="21"/>
      <c r="Q305" s="295"/>
      <c r="R305" s="295"/>
    </row>
    <row r="306" spans="1:18" s="18" customFormat="1" ht="12.75">
      <c r="A306" s="43"/>
      <c r="H306" s="21"/>
      <c r="I306" s="21"/>
      <c r="J306" s="21"/>
      <c r="K306" s="21"/>
      <c r="L306" s="21"/>
      <c r="M306" s="21"/>
      <c r="N306" s="21"/>
      <c r="O306" s="21"/>
      <c r="P306" s="21"/>
      <c r="Q306" s="295"/>
      <c r="R306" s="295"/>
    </row>
    <row r="307" spans="1:18" s="18" customFormat="1" ht="12.75">
      <c r="A307" s="43"/>
      <c r="H307" s="21"/>
      <c r="I307" s="21"/>
      <c r="J307" s="21"/>
      <c r="K307" s="21"/>
      <c r="L307" s="21"/>
      <c r="M307" s="21"/>
      <c r="N307" s="21"/>
      <c r="O307" s="21"/>
      <c r="P307" s="21"/>
      <c r="Q307" s="295"/>
      <c r="R307" s="295"/>
    </row>
    <row r="308" spans="1:18" s="18" customFormat="1" ht="12.75">
      <c r="A308" s="43"/>
      <c r="H308" s="21"/>
      <c r="I308" s="21"/>
      <c r="J308" s="21"/>
      <c r="K308" s="21"/>
      <c r="L308" s="21"/>
      <c r="M308" s="21"/>
      <c r="N308" s="21"/>
      <c r="O308" s="21"/>
      <c r="P308" s="21"/>
      <c r="Q308" s="295"/>
      <c r="R308" s="295"/>
    </row>
    <row r="309" spans="1:18" s="18" customFormat="1" ht="12.75">
      <c r="A309" s="43"/>
      <c r="H309" s="21"/>
      <c r="I309" s="21"/>
      <c r="J309" s="21"/>
      <c r="K309" s="21"/>
      <c r="L309" s="21"/>
      <c r="M309" s="21"/>
      <c r="N309" s="21"/>
      <c r="O309" s="21"/>
      <c r="P309" s="21"/>
      <c r="Q309" s="295"/>
      <c r="R309" s="295"/>
    </row>
    <row r="310" spans="1:18" s="18" customFormat="1" ht="12.75">
      <c r="A310" s="43"/>
      <c r="H310" s="21"/>
      <c r="I310" s="21"/>
      <c r="J310" s="21"/>
      <c r="K310" s="21"/>
      <c r="L310" s="21"/>
      <c r="M310" s="21"/>
      <c r="N310" s="21"/>
      <c r="O310" s="21"/>
      <c r="P310" s="21"/>
      <c r="Q310" s="295"/>
      <c r="R310" s="295"/>
    </row>
    <row r="311" spans="1:18" s="18" customFormat="1" ht="12.75">
      <c r="A311" s="43"/>
      <c r="H311" s="21"/>
      <c r="I311" s="21"/>
      <c r="J311" s="21"/>
      <c r="K311" s="21"/>
      <c r="L311" s="21"/>
      <c r="M311" s="21"/>
      <c r="N311" s="21"/>
      <c r="O311" s="21"/>
      <c r="P311" s="21"/>
      <c r="Q311" s="295"/>
      <c r="R311" s="295"/>
    </row>
    <row r="312" spans="1:18" s="18" customFormat="1" ht="12.75">
      <c r="A312" s="43"/>
      <c r="H312" s="21"/>
      <c r="I312" s="21"/>
      <c r="J312" s="21"/>
      <c r="K312" s="21"/>
      <c r="L312" s="21"/>
      <c r="M312" s="21"/>
      <c r="N312" s="21"/>
      <c r="O312" s="21"/>
      <c r="P312" s="21"/>
      <c r="Q312" s="295"/>
      <c r="R312" s="295"/>
    </row>
    <row r="313" spans="1:18" s="18" customFormat="1" ht="12.75">
      <c r="A313" s="43"/>
      <c r="H313" s="21"/>
      <c r="I313" s="21"/>
      <c r="J313" s="21"/>
      <c r="K313" s="21"/>
      <c r="L313" s="21"/>
      <c r="M313" s="21"/>
      <c r="N313" s="21"/>
      <c r="O313" s="21"/>
      <c r="P313" s="21"/>
      <c r="Q313" s="295"/>
      <c r="R313" s="295"/>
    </row>
    <row r="314" spans="1:18" s="18" customFormat="1" ht="12.75">
      <c r="A314" s="43"/>
      <c r="H314" s="21"/>
      <c r="I314" s="21"/>
      <c r="J314" s="21"/>
      <c r="K314" s="21"/>
      <c r="L314" s="21"/>
      <c r="M314" s="21"/>
      <c r="N314" s="21"/>
      <c r="O314" s="21"/>
      <c r="P314" s="21"/>
      <c r="Q314" s="295"/>
      <c r="R314" s="295"/>
    </row>
    <row r="315" spans="1:18" s="18" customFormat="1" ht="12.75">
      <c r="A315" s="43"/>
      <c r="H315" s="21"/>
      <c r="I315" s="21"/>
      <c r="J315" s="21"/>
      <c r="K315" s="21"/>
      <c r="L315" s="21"/>
      <c r="M315" s="21"/>
      <c r="N315" s="21"/>
      <c r="O315" s="21"/>
      <c r="P315" s="21"/>
      <c r="Q315" s="295"/>
      <c r="R315" s="295"/>
    </row>
    <row r="316" spans="1:18" s="18" customFormat="1" ht="12.75">
      <c r="A316" s="43"/>
      <c r="H316" s="21"/>
      <c r="I316" s="21"/>
      <c r="J316" s="21"/>
      <c r="K316" s="21"/>
      <c r="L316" s="21"/>
      <c r="M316" s="21"/>
      <c r="N316" s="21"/>
      <c r="O316" s="21"/>
      <c r="P316" s="21"/>
      <c r="Q316" s="295"/>
      <c r="R316" s="295"/>
    </row>
    <row r="317" spans="1:18" s="18" customFormat="1" ht="12.75">
      <c r="A317" s="43"/>
      <c r="H317" s="21"/>
      <c r="I317" s="21"/>
      <c r="J317" s="21"/>
      <c r="K317" s="21"/>
      <c r="L317" s="21"/>
      <c r="M317" s="21"/>
      <c r="N317" s="21"/>
      <c r="O317" s="21"/>
      <c r="P317" s="21"/>
      <c r="Q317" s="295"/>
      <c r="R317" s="295"/>
    </row>
    <row r="318" spans="1:18" s="18" customFormat="1" ht="12.75">
      <c r="A318" s="43"/>
      <c r="H318" s="21"/>
      <c r="I318" s="21"/>
      <c r="J318" s="21"/>
      <c r="K318" s="21"/>
      <c r="L318" s="21"/>
      <c r="M318" s="21"/>
      <c r="N318" s="21"/>
      <c r="O318" s="21"/>
      <c r="P318" s="21"/>
      <c r="Q318" s="295"/>
      <c r="R318" s="295"/>
    </row>
    <row r="319" spans="1:18" s="18" customFormat="1" ht="12.75">
      <c r="A319" s="43"/>
      <c r="H319" s="21"/>
      <c r="I319" s="21"/>
      <c r="J319" s="21"/>
      <c r="K319" s="21"/>
      <c r="L319" s="21"/>
      <c r="M319" s="21"/>
      <c r="N319" s="21"/>
      <c r="O319" s="21"/>
      <c r="P319" s="21"/>
      <c r="Q319" s="295"/>
      <c r="R319" s="295"/>
    </row>
    <row r="320" spans="1:18" s="18" customFormat="1" ht="12.75">
      <c r="A320" s="43"/>
      <c r="H320" s="21"/>
      <c r="I320" s="21"/>
      <c r="J320" s="21"/>
      <c r="K320" s="21"/>
      <c r="L320" s="21"/>
      <c r="M320" s="21"/>
      <c r="N320" s="21"/>
      <c r="O320" s="21"/>
      <c r="P320" s="21"/>
      <c r="Q320" s="295"/>
      <c r="R320" s="295"/>
    </row>
    <row r="321" spans="1:18" s="18" customFormat="1" ht="12.75">
      <c r="A321" s="43"/>
      <c r="H321" s="21"/>
      <c r="I321" s="21"/>
      <c r="J321" s="21"/>
      <c r="K321" s="21"/>
      <c r="L321" s="21"/>
      <c r="M321" s="21"/>
      <c r="N321" s="21"/>
      <c r="O321" s="21"/>
      <c r="P321" s="21"/>
      <c r="Q321" s="295"/>
      <c r="R321" s="295"/>
    </row>
    <row r="322" spans="1:18" s="18" customFormat="1" ht="12.75">
      <c r="A322" s="43"/>
      <c r="H322" s="21"/>
      <c r="I322" s="21"/>
      <c r="J322" s="21"/>
      <c r="K322" s="21"/>
      <c r="L322" s="21"/>
      <c r="M322" s="21"/>
      <c r="N322" s="21"/>
      <c r="O322" s="21"/>
      <c r="P322" s="21"/>
      <c r="Q322" s="295"/>
      <c r="R322" s="295"/>
    </row>
    <row r="323" spans="1:18" s="18" customFormat="1" ht="12.75">
      <c r="A323" s="43"/>
      <c r="H323" s="21"/>
      <c r="I323" s="21"/>
      <c r="J323" s="21"/>
      <c r="K323" s="21"/>
      <c r="L323" s="21"/>
      <c r="M323" s="21"/>
      <c r="N323" s="21"/>
      <c r="O323" s="21"/>
      <c r="P323" s="21"/>
      <c r="Q323" s="295"/>
      <c r="R323" s="295"/>
    </row>
    <row r="324" spans="1:18" s="18" customFormat="1" ht="12.75">
      <c r="A324" s="43"/>
      <c r="H324" s="21"/>
      <c r="I324" s="21"/>
      <c r="J324" s="21"/>
      <c r="K324" s="21"/>
      <c r="L324" s="21"/>
      <c r="M324" s="21"/>
      <c r="N324" s="21"/>
      <c r="O324" s="21"/>
      <c r="P324" s="21"/>
      <c r="Q324" s="295"/>
      <c r="R324" s="295"/>
    </row>
    <row r="325" spans="1:18" s="18" customFormat="1" ht="12.75">
      <c r="A325" s="43"/>
      <c r="H325" s="21"/>
      <c r="I325" s="21"/>
      <c r="J325" s="21"/>
      <c r="K325" s="21"/>
      <c r="L325" s="21"/>
      <c r="M325" s="21"/>
      <c r="N325" s="21"/>
      <c r="O325" s="21"/>
      <c r="P325" s="21"/>
      <c r="Q325" s="295"/>
      <c r="R325" s="295"/>
    </row>
    <row r="326" spans="1:18" s="18" customFormat="1" ht="12.75">
      <c r="A326" s="43"/>
      <c r="H326" s="21"/>
      <c r="I326" s="21"/>
      <c r="J326" s="21"/>
      <c r="K326" s="21"/>
      <c r="L326" s="21"/>
      <c r="M326" s="21"/>
      <c r="N326" s="21"/>
      <c r="O326" s="21"/>
      <c r="P326" s="21"/>
      <c r="Q326" s="295"/>
      <c r="R326" s="295"/>
    </row>
    <row r="327" spans="1:18" s="18" customFormat="1" ht="12.75">
      <c r="A327" s="43"/>
      <c r="H327" s="21"/>
      <c r="I327" s="21"/>
      <c r="J327" s="21"/>
      <c r="K327" s="21"/>
      <c r="L327" s="21"/>
      <c r="M327" s="21"/>
      <c r="N327" s="21"/>
      <c r="O327" s="21"/>
      <c r="P327" s="21"/>
      <c r="Q327" s="295"/>
      <c r="R327" s="295"/>
    </row>
    <row r="328" spans="1:18" s="18" customFormat="1" ht="12.75">
      <c r="A328" s="43"/>
      <c r="H328" s="21"/>
      <c r="I328" s="21"/>
      <c r="J328" s="21"/>
      <c r="K328" s="21"/>
      <c r="L328" s="21"/>
      <c r="M328" s="21"/>
      <c r="N328" s="21"/>
      <c r="O328" s="21"/>
      <c r="P328" s="21"/>
      <c r="Q328" s="295"/>
      <c r="R328" s="295"/>
    </row>
    <row r="329" spans="1:18" s="18" customFormat="1" ht="12.75">
      <c r="A329" s="43"/>
      <c r="H329" s="21"/>
      <c r="I329" s="21"/>
      <c r="J329" s="21"/>
      <c r="K329" s="21"/>
      <c r="L329" s="21"/>
      <c r="M329" s="21"/>
      <c r="N329" s="21"/>
      <c r="O329" s="21"/>
      <c r="P329" s="21"/>
      <c r="Q329" s="295"/>
      <c r="R329" s="295"/>
    </row>
    <row r="330" spans="1:18" s="18" customFormat="1" ht="12.75">
      <c r="A330" s="43"/>
      <c r="H330" s="21"/>
      <c r="I330" s="21"/>
      <c r="J330" s="21"/>
      <c r="K330" s="21"/>
      <c r="L330" s="21"/>
      <c r="M330" s="21"/>
      <c r="N330" s="21"/>
      <c r="O330" s="21"/>
      <c r="P330" s="21"/>
      <c r="Q330" s="295"/>
      <c r="R330" s="295"/>
    </row>
    <row r="331" spans="1:18" s="18" customFormat="1" ht="12.75">
      <c r="A331" s="43"/>
      <c r="H331" s="21"/>
      <c r="I331" s="21"/>
      <c r="J331" s="21"/>
      <c r="K331" s="21"/>
      <c r="L331" s="21"/>
      <c r="M331" s="21"/>
      <c r="N331" s="21"/>
      <c r="O331" s="21"/>
      <c r="P331" s="21"/>
      <c r="Q331" s="295"/>
      <c r="R331" s="295"/>
    </row>
    <row r="332" spans="1:18" s="18" customFormat="1" ht="12.75">
      <c r="A332" s="43"/>
      <c r="H332" s="21"/>
      <c r="I332" s="21"/>
      <c r="J332" s="21"/>
      <c r="K332" s="21"/>
      <c r="L332" s="21"/>
      <c r="M332" s="21"/>
      <c r="N332" s="21"/>
      <c r="O332" s="21"/>
      <c r="P332" s="21"/>
      <c r="Q332" s="295"/>
      <c r="R332" s="295"/>
    </row>
    <row r="333" spans="1:18" s="18" customFormat="1" ht="12.75">
      <c r="A333" s="43"/>
      <c r="H333" s="21"/>
      <c r="I333" s="21"/>
      <c r="J333" s="21"/>
      <c r="K333" s="21"/>
      <c r="L333" s="21"/>
      <c r="M333" s="21"/>
      <c r="N333" s="21"/>
      <c r="O333" s="21"/>
      <c r="P333" s="21"/>
      <c r="Q333" s="295"/>
      <c r="R333" s="295"/>
    </row>
    <row r="334" spans="1:18" s="18" customFormat="1" ht="12.75">
      <c r="A334" s="43"/>
      <c r="H334" s="21"/>
      <c r="I334" s="21"/>
      <c r="J334" s="21"/>
      <c r="K334" s="21"/>
      <c r="L334" s="21"/>
      <c r="M334" s="21"/>
      <c r="N334" s="21"/>
      <c r="O334" s="21"/>
      <c r="P334" s="21"/>
      <c r="Q334" s="295"/>
      <c r="R334" s="295"/>
    </row>
    <row r="335" spans="1:18" s="18" customFormat="1" ht="12.75">
      <c r="A335" s="43"/>
      <c r="H335" s="21"/>
      <c r="I335" s="21"/>
      <c r="J335" s="21"/>
      <c r="K335" s="21"/>
      <c r="L335" s="21"/>
      <c r="M335" s="21"/>
      <c r="N335" s="21"/>
      <c r="O335" s="21"/>
      <c r="P335" s="21"/>
      <c r="Q335" s="295"/>
      <c r="R335" s="295"/>
    </row>
    <row r="336" spans="1:18" s="18" customFormat="1" ht="12.75">
      <c r="A336" s="43"/>
      <c r="H336" s="21"/>
      <c r="I336" s="21"/>
      <c r="J336" s="21"/>
      <c r="K336" s="21"/>
      <c r="L336" s="21"/>
      <c r="M336" s="21"/>
      <c r="N336" s="21"/>
      <c r="O336" s="21"/>
      <c r="P336" s="21"/>
      <c r="Q336" s="295"/>
      <c r="R336" s="295"/>
    </row>
    <row r="337" spans="1:18" s="18" customFormat="1" ht="12.75">
      <c r="A337" s="43"/>
      <c r="H337" s="21"/>
      <c r="I337" s="21"/>
      <c r="J337" s="21"/>
      <c r="K337" s="21"/>
      <c r="L337" s="21"/>
      <c r="M337" s="21"/>
      <c r="N337" s="21"/>
      <c r="O337" s="21"/>
      <c r="P337" s="21"/>
      <c r="Q337" s="295"/>
      <c r="R337" s="295"/>
    </row>
    <row r="338" spans="1:18" s="18" customFormat="1" ht="12.75">
      <c r="A338" s="43"/>
      <c r="H338" s="21"/>
      <c r="I338" s="21"/>
      <c r="J338" s="21"/>
      <c r="K338" s="21"/>
      <c r="L338" s="21"/>
      <c r="M338" s="21"/>
      <c r="N338" s="21"/>
      <c r="O338" s="21"/>
      <c r="P338" s="21"/>
      <c r="Q338" s="295"/>
      <c r="R338" s="295"/>
    </row>
    <row r="339" spans="1:18" s="18" customFormat="1" ht="12.75">
      <c r="A339" s="43"/>
      <c r="H339" s="21"/>
      <c r="I339" s="21"/>
      <c r="J339" s="21"/>
      <c r="K339" s="21"/>
      <c r="L339" s="21"/>
      <c r="M339" s="21"/>
      <c r="N339" s="21"/>
      <c r="O339" s="21"/>
      <c r="P339" s="21"/>
      <c r="Q339" s="295"/>
      <c r="R339" s="295"/>
    </row>
    <row r="340" spans="1:18" s="18" customFormat="1" ht="12.75">
      <c r="A340" s="43"/>
      <c r="H340" s="21"/>
      <c r="I340" s="21"/>
      <c r="J340" s="21"/>
      <c r="K340" s="21"/>
      <c r="L340" s="21"/>
      <c r="M340" s="21"/>
      <c r="N340" s="21"/>
      <c r="O340" s="21"/>
      <c r="P340" s="21"/>
      <c r="Q340" s="295"/>
      <c r="R340" s="295"/>
    </row>
    <row r="341" spans="1:18" s="18" customFormat="1" ht="12.75">
      <c r="A341" s="43"/>
      <c r="H341" s="21"/>
      <c r="I341" s="21"/>
      <c r="J341" s="21"/>
      <c r="K341" s="21"/>
      <c r="L341" s="21"/>
      <c r="M341" s="21"/>
      <c r="N341" s="21"/>
      <c r="O341" s="21"/>
      <c r="P341" s="21"/>
      <c r="Q341" s="295"/>
      <c r="R341" s="295"/>
    </row>
    <row r="342" spans="1:18" s="18" customFormat="1" ht="12.75">
      <c r="A342" s="43"/>
      <c r="H342" s="21"/>
      <c r="I342" s="21"/>
      <c r="J342" s="21"/>
      <c r="K342" s="21"/>
      <c r="L342" s="21"/>
      <c r="M342" s="21"/>
      <c r="N342" s="21"/>
      <c r="O342" s="21"/>
      <c r="P342" s="21"/>
      <c r="Q342" s="295"/>
      <c r="R342" s="295"/>
    </row>
    <row r="343" spans="1:18" s="18" customFormat="1" ht="12.75">
      <c r="A343" s="43"/>
      <c r="H343" s="21"/>
      <c r="I343" s="21"/>
      <c r="J343" s="21"/>
      <c r="K343" s="21"/>
      <c r="L343" s="21"/>
      <c r="M343" s="21"/>
      <c r="N343" s="21"/>
      <c r="O343" s="21"/>
      <c r="P343" s="21"/>
      <c r="Q343" s="295"/>
      <c r="R343" s="295"/>
    </row>
    <row r="344" spans="1:18" s="18" customFormat="1" ht="12.75">
      <c r="A344" s="43"/>
      <c r="H344" s="21"/>
      <c r="I344" s="21"/>
      <c r="J344" s="21"/>
      <c r="K344" s="21"/>
      <c r="L344" s="21"/>
      <c r="M344" s="21"/>
      <c r="N344" s="21"/>
      <c r="O344" s="21"/>
      <c r="P344" s="21"/>
      <c r="Q344" s="295"/>
      <c r="R344" s="295"/>
    </row>
    <row r="345" spans="1:18" s="18" customFormat="1" ht="12.75">
      <c r="A345" s="43"/>
      <c r="H345" s="21"/>
      <c r="I345" s="21"/>
      <c r="J345" s="21"/>
      <c r="K345" s="21"/>
      <c r="L345" s="21"/>
      <c r="M345" s="21"/>
      <c r="N345" s="21"/>
      <c r="O345" s="21"/>
      <c r="P345" s="21"/>
      <c r="Q345" s="295"/>
      <c r="R345" s="295"/>
    </row>
    <row r="346" spans="1:18" s="18" customFormat="1" ht="12.75">
      <c r="A346" s="43"/>
      <c r="H346" s="21"/>
      <c r="I346" s="21"/>
      <c r="J346" s="21"/>
      <c r="K346" s="21"/>
      <c r="L346" s="21"/>
      <c r="M346" s="21"/>
      <c r="N346" s="21"/>
      <c r="O346" s="21"/>
      <c r="P346" s="21"/>
      <c r="Q346" s="295"/>
      <c r="R346" s="295"/>
    </row>
    <row r="347" spans="1:18" s="18" customFormat="1" ht="12.75">
      <c r="A347" s="43"/>
      <c r="H347" s="21"/>
      <c r="I347" s="21"/>
      <c r="J347" s="21"/>
      <c r="K347" s="21"/>
      <c r="L347" s="21"/>
      <c r="M347" s="21"/>
      <c r="N347" s="21"/>
      <c r="O347" s="21"/>
      <c r="P347" s="21"/>
      <c r="Q347" s="295"/>
      <c r="R347" s="295"/>
    </row>
    <row r="348" spans="1:18" s="18" customFormat="1" ht="12.75">
      <c r="A348" s="43"/>
      <c r="H348" s="21"/>
      <c r="I348" s="21"/>
      <c r="J348" s="21"/>
      <c r="K348" s="21"/>
      <c r="L348" s="21"/>
      <c r="M348" s="21"/>
      <c r="N348" s="21"/>
      <c r="O348" s="21"/>
      <c r="P348" s="21"/>
      <c r="Q348" s="295"/>
      <c r="R348" s="295"/>
    </row>
    <row r="349" spans="1:18" s="18" customFormat="1" ht="12.75">
      <c r="A349" s="43"/>
      <c r="H349" s="21"/>
      <c r="I349" s="21"/>
      <c r="J349" s="21"/>
      <c r="K349" s="21"/>
      <c r="L349" s="21"/>
      <c r="M349" s="21"/>
      <c r="N349" s="21"/>
      <c r="O349" s="21"/>
      <c r="P349" s="21"/>
      <c r="Q349" s="295"/>
      <c r="R349" s="295"/>
    </row>
    <row r="350" spans="1:18" s="18" customFormat="1" ht="12.75">
      <c r="A350" s="43"/>
      <c r="H350" s="21"/>
      <c r="I350" s="21"/>
      <c r="J350" s="21"/>
      <c r="K350" s="21"/>
      <c r="L350" s="21"/>
      <c r="M350" s="21"/>
      <c r="N350" s="21"/>
      <c r="O350" s="21"/>
      <c r="P350" s="21"/>
      <c r="Q350" s="295"/>
      <c r="R350" s="295"/>
    </row>
    <row r="351" spans="1:18" s="18" customFormat="1" ht="12.75">
      <c r="A351" s="43"/>
      <c r="H351" s="21"/>
      <c r="I351" s="21"/>
      <c r="J351" s="21"/>
      <c r="K351" s="21"/>
      <c r="L351" s="21"/>
      <c r="M351" s="21"/>
      <c r="N351" s="21"/>
      <c r="O351" s="21"/>
      <c r="P351" s="21"/>
      <c r="Q351" s="295"/>
      <c r="R351" s="295"/>
    </row>
    <row r="352" spans="1:18" s="18" customFormat="1" ht="12.75">
      <c r="A352" s="43"/>
      <c r="H352" s="21"/>
      <c r="I352" s="21"/>
      <c r="J352" s="21"/>
      <c r="K352" s="21"/>
      <c r="L352" s="21"/>
      <c r="M352" s="21"/>
      <c r="N352" s="21"/>
      <c r="O352" s="21"/>
      <c r="P352" s="21"/>
      <c r="Q352" s="295"/>
      <c r="R352" s="295"/>
    </row>
    <row r="353" spans="1:18" s="18" customFormat="1" ht="12.75">
      <c r="A353" s="43"/>
      <c r="H353" s="21"/>
      <c r="I353" s="21"/>
      <c r="J353" s="21"/>
      <c r="K353" s="21"/>
      <c r="L353" s="21"/>
      <c r="M353" s="21"/>
      <c r="N353" s="21"/>
      <c r="O353" s="21"/>
      <c r="P353" s="21"/>
      <c r="Q353" s="295"/>
      <c r="R353" s="295"/>
    </row>
    <row r="354" spans="1:18" s="18" customFormat="1" ht="12.75">
      <c r="A354" s="43"/>
      <c r="H354" s="21"/>
      <c r="I354" s="21"/>
      <c r="J354" s="21"/>
      <c r="K354" s="21"/>
      <c r="L354" s="21"/>
      <c r="M354" s="21"/>
      <c r="N354" s="21"/>
      <c r="O354" s="21"/>
      <c r="P354" s="21"/>
      <c r="Q354" s="295"/>
      <c r="R354" s="295"/>
    </row>
    <row r="355" spans="1:18" s="18" customFormat="1" ht="12.75">
      <c r="A355" s="43"/>
      <c r="H355" s="21"/>
      <c r="I355" s="21"/>
      <c r="J355" s="21"/>
      <c r="K355" s="21"/>
      <c r="L355" s="21"/>
      <c r="M355" s="21"/>
      <c r="N355" s="21"/>
      <c r="O355" s="21"/>
      <c r="P355" s="21"/>
      <c r="Q355" s="295"/>
      <c r="R355" s="295"/>
    </row>
    <row r="356" spans="1:18" s="18" customFormat="1" ht="12.75">
      <c r="A356" s="43"/>
      <c r="H356" s="21"/>
      <c r="I356" s="21"/>
      <c r="J356" s="21"/>
      <c r="K356" s="21"/>
      <c r="L356" s="21"/>
      <c r="M356" s="21"/>
      <c r="N356" s="21"/>
      <c r="O356" s="21"/>
      <c r="P356" s="21"/>
      <c r="Q356" s="295"/>
      <c r="R356" s="295"/>
    </row>
    <row r="357" spans="1:18" s="18" customFormat="1" ht="12.75">
      <c r="A357" s="43"/>
      <c r="H357" s="21"/>
      <c r="I357" s="21"/>
      <c r="J357" s="21"/>
      <c r="K357" s="21"/>
      <c r="L357" s="21"/>
      <c r="M357" s="21"/>
      <c r="N357" s="21"/>
      <c r="O357" s="21"/>
      <c r="P357" s="21"/>
      <c r="Q357" s="295"/>
      <c r="R357" s="295"/>
    </row>
    <row r="358" spans="1:18" s="18" customFormat="1" ht="12.75">
      <c r="A358" s="43"/>
      <c r="H358" s="21"/>
      <c r="I358" s="21"/>
      <c r="J358" s="21"/>
      <c r="K358" s="21"/>
      <c r="L358" s="21"/>
      <c r="M358" s="21"/>
      <c r="N358" s="21"/>
      <c r="O358" s="21"/>
      <c r="P358" s="21"/>
      <c r="Q358" s="295"/>
      <c r="R358" s="295"/>
    </row>
    <row r="359" spans="1:18" s="18" customFormat="1" ht="12.75">
      <c r="A359" s="43"/>
      <c r="H359" s="21"/>
      <c r="I359" s="21"/>
      <c r="J359" s="21"/>
      <c r="K359" s="21"/>
      <c r="L359" s="21"/>
      <c r="M359" s="21"/>
      <c r="N359" s="21"/>
      <c r="O359" s="21"/>
      <c r="P359" s="21"/>
      <c r="Q359" s="295"/>
      <c r="R359" s="295"/>
    </row>
    <row r="360" spans="1:18" s="18" customFormat="1" ht="12.75">
      <c r="A360" s="43"/>
      <c r="H360" s="21"/>
      <c r="I360" s="21"/>
      <c r="J360" s="21"/>
      <c r="K360" s="21"/>
      <c r="L360" s="21"/>
      <c r="M360" s="21"/>
      <c r="N360" s="21"/>
      <c r="O360" s="21"/>
      <c r="P360" s="21"/>
      <c r="Q360" s="295"/>
      <c r="R360" s="295"/>
    </row>
    <row r="361" spans="1:18" s="18" customFormat="1" ht="12.75">
      <c r="A361" s="43"/>
      <c r="H361" s="21"/>
      <c r="I361" s="21"/>
      <c r="J361" s="21"/>
      <c r="K361" s="21"/>
      <c r="L361" s="21"/>
      <c r="M361" s="21"/>
      <c r="N361" s="21"/>
      <c r="O361" s="21"/>
      <c r="P361" s="21"/>
      <c r="Q361" s="295"/>
      <c r="R361" s="295"/>
    </row>
    <row r="362" spans="1:18" s="18" customFormat="1" ht="12.75">
      <c r="A362" s="43"/>
      <c r="H362" s="21"/>
      <c r="I362" s="21"/>
      <c r="J362" s="21"/>
      <c r="K362" s="21"/>
      <c r="L362" s="21"/>
      <c r="M362" s="21"/>
      <c r="N362" s="21"/>
      <c r="O362" s="21"/>
      <c r="P362" s="21"/>
      <c r="Q362" s="295"/>
      <c r="R362" s="295"/>
    </row>
    <row r="363" spans="1:18" s="18" customFormat="1" ht="12.75">
      <c r="A363" s="43"/>
      <c r="H363" s="21"/>
      <c r="I363" s="21"/>
      <c r="J363" s="21"/>
      <c r="K363" s="21"/>
      <c r="L363" s="21"/>
      <c r="M363" s="21"/>
      <c r="N363" s="21"/>
      <c r="O363" s="21"/>
      <c r="P363" s="21"/>
      <c r="Q363" s="295"/>
      <c r="R363" s="295"/>
    </row>
    <row r="364" spans="1:18" s="18" customFormat="1" ht="12.75">
      <c r="A364" s="43"/>
      <c r="H364" s="21"/>
      <c r="I364" s="21"/>
      <c r="J364" s="21"/>
      <c r="K364" s="21"/>
      <c r="L364" s="21"/>
      <c r="M364" s="21"/>
      <c r="N364" s="21"/>
      <c r="O364" s="21"/>
      <c r="P364" s="21"/>
      <c r="Q364" s="295"/>
      <c r="R364" s="295"/>
    </row>
    <row r="365" spans="1:18" s="18" customFormat="1" ht="12.75">
      <c r="A365" s="43"/>
      <c r="H365" s="21"/>
      <c r="I365" s="21"/>
      <c r="J365" s="21"/>
      <c r="K365" s="21"/>
      <c r="L365" s="21"/>
      <c r="M365" s="21"/>
      <c r="N365" s="21"/>
      <c r="O365" s="21"/>
      <c r="P365" s="21"/>
      <c r="Q365" s="295"/>
      <c r="R365" s="295"/>
    </row>
    <row r="366" spans="1:18" s="18" customFormat="1" ht="12.75">
      <c r="A366" s="43"/>
      <c r="H366" s="21"/>
      <c r="I366" s="21"/>
      <c r="J366" s="21"/>
      <c r="K366" s="21"/>
      <c r="L366" s="21"/>
      <c r="M366" s="21"/>
      <c r="N366" s="21"/>
      <c r="O366" s="21"/>
      <c r="P366" s="21"/>
      <c r="Q366" s="295"/>
      <c r="R366" s="295"/>
    </row>
    <row r="367" spans="1:18" s="18" customFormat="1" ht="12.75">
      <c r="A367" s="43"/>
      <c r="H367" s="21"/>
      <c r="I367" s="21"/>
      <c r="J367" s="21"/>
      <c r="K367" s="21"/>
      <c r="L367" s="21"/>
      <c r="M367" s="21"/>
      <c r="N367" s="21"/>
      <c r="O367" s="21"/>
      <c r="P367" s="21"/>
      <c r="Q367" s="295"/>
      <c r="R367" s="295"/>
    </row>
    <row r="368" spans="1:18" s="18" customFormat="1" ht="12.75">
      <c r="A368" s="43"/>
      <c r="H368" s="21"/>
      <c r="I368" s="21"/>
      <c r="J368" s="21"/>
      <c r="K368" s="21"/>
      <c r="L368" s="21"/>
      <c r="M368" s="21"/>
      <c r="N368" s="21"/>
      <c r="O368" s="21"/>
      <c r="P368" s="21"/>
      <c r="Q368" s="295"/>
      <c r="R368" s="295"/>
    </row>
    <row r="369" spans="1:18" s="18" customFormat="1" ht="12.75">
      <c r="A369" s="43"/>
      <c r="H369" s="21"/>
      <c r="I369" s="21"/>
      <c r="J369" s="21"/>
      <c r="K369" s="21"/>
      <c r="L369" s="21"/>
      <c r="M369" s="21"/>
      <c r="N369" s="21"/>
      <c r="O369" s="21"/>
      <c r="P369" s="21"/>
      <c r="Q369" s="295"/>
      <c r="R369" s="295"/>
    </row>
    <row r="370" spans="1:18" s="18" customFormat="1" ht="12.75">
      <c r="A370" s="43"/>
      <c r="H370" s="21"/>
      <c r="I370" s="21"/>
      <c r="J370" s="21"/>
      <c r="K370" s="21"/>
      <c r="L370" s="21"/>
      <c r="M370" s="21"/>
      <c r="N370" s="21"/>
      <c r="O370" s="21"/>
      <c r="P370" s="21"/>
      <c r="Q370" s="295"/>
      <c r="R370" s="295"/>
    </row>
    <row r="371" spans="1:18" s="18" customFormat="1" ht="12.75">
      <c r="A371" s="43"/>
      <c r="H371" s="21"/>
      <c r="I371" s="21"/>
      <c r="J371" s="21"/>
      <c r="K371" s="21"/>
      <c r="L371" s="21"/>
      <c r="M371" s="21"/>
      <c r="N371" s="21"/>
      <c r="O371" s="21"/>
      <c r="P371" s="21"/>
      <c r="Q371" s="295"/>
      <c r="R371" s="295"/>
    </row>
    <row r="372" spans="1:18" s="18" customFormat="1" ht="12.75">
      <c r="A372" s="43"/>
      <c r="H372" s="21"/>
      <c r="I372" s="21"/>
      <c r="J372" s="21"/>
      <c r="K372" s="21"/>
      <c r="L372" s="21"/>
      <c r="M372" s="21"/>
      <c r="N372" s="21"/>
      <c r="O372" s="21"/>
      <c r="P372" s="21"/>
      <c r="Q372" s="295"/>
      <c r="R372" s="295"/>
    </row>
    <row r="373" spans="1:18" s="18" customFormat="1" ht="12.75">
      <c r="A373" s="43"/>
      <c r="H373" s="21"/>
      <c r="I373" s="21"/>
      <c r="J373" s="21"/>
      <c r="K373" s="21"/>
      <c r="L373" s="21"/>
      <c r="M373" s="21"/>
      <c r="N373" s="21"/>
      <c r="O373" s="21"/>
      <c r="P373" s="21"/>
      <c r="Q373" s="295"/>
      <c r="R373" s="295"/>
    </row>
    <row r="374" spans="1:18" s="18" customFormat="1" ht="12.75">
      <c r="A374" s="43"/>
      <c r="H374" s="21"/>
      <c r="I374" s="21"/>
      <c r="J374" s="21"/>
      <c r="K374" s="21"/>
      <c r="L374" s="21"/>
      <c r="M374" s="21"/>
      <c r="N374" s="21"/>
      <c r="O374" s="21"/>
      <c r="P374" s="21"/>
      <c r="Q374" s="295"/>
      <c r="R374" s="295"/>
    </row>
    <row r="375" spans="1:18" s="18" customFormat="1" ht="12.75">
      <c r="A375" s="43"/>
      <c r="H375" s="21"/>
      <c r="I375" s="21"/>
      <c r="J375" s="21"/>
      <c r="K375" s="21"/>
      <c r="L375" s="21"/>
      <c r="M375" s="21"/>
      <c r="N375" s="21"/>
      <c r="O375" s="21"/>
      <c r="P375" s="21"/>
      <c r="Q375" s="295"/>
      <c r="R375" s="295"/>
    </row>
    <row r="376" spans="1:18" s="18" customFormat="1" ht="12.75">
      <c r="A376" s="43"/>
      <c r="H376" s="21"/>
      <c r="I376" s="21"/>
      <c r="J376" s="21"/>
      <c r="K376" s="21"/>
      <c r="L376" s="21"/>
      <c r="M376" s="21"/>
      <c r="N376" s="21"/>
      <c r="O376" s="21"/>
      <c r="P376" s="21"/>
      <c r="Q376" s="295"/>
      <c r="R376" s="295"/>
    </row>
    <row r="377" spans="1:18" s="18" customFormat="1" ht="12.75">
      <c r="A377" s="43"/>
      <c r="H377" s="21"/>
      <c r="I377" s="21"/>
      <c r="J377" s="21"/>
      <c r="K377" s="21"/>
      <c r="L377" s="21"/>
      <c r="M377" s="21"/>
      <c r="N377" s="21"/>
      <c r="O377" s="21"/>
      <c r="P377" s="21"/>
      <c r="Q377" s="295"/>
      <c r="R377" s="295"/>
    </row>
    <row r="378" spans="1:18" s="18" customFormat="1" ht="12.75">
      <c r="A378" s="43"/>
      <c r="H378" s="21"/>
      <c r="I378" s="21"/>
      <c r="J378" s="21"/>
      <c r="K378" s="21"/>
      <c r="L378" s="21"/>
      <c r="M378" s="21"/>
      <c r="N378" s="21"/>
      <c r="O378" s="21"/>
      <c r="P378" s="21"/>
      <c r="Q378" s="295"/>
      <c r="R378" s="295"/>
    </row>
    <row r="379" spans="1:18" s="18" customFormat="1" ht="12.75">
      <c r="A379" s="43"/>
      <c r="H379" s="21"/>
      <c r="I379" s="21"/>
      <c r="J379" s="21"/>
      <c r="K379" s="21"/>
      <c r="L379" s="21"/>
      <c r="M379" s="21"/>
      <c r="N379" s="21"/>
      <c r="O379" s="21"/>
      <c r="P379" s="21"/>
      <c r="Q379" s="295"/>
      <c r="R379" s="295"/>
    </row>
    <row r="380" spans="1:18" s="18" customFormat="1" ht="12.75">
      <c r="A380" s="43"/>
      <c r="H380" s="21"/>
      <c r="I380" s="21"/>
      <c r="J380" s="21"/>
      <c r="K380" s="21"/>
      <c r="L380" s="21"/>
      <c r="M380" s="21"/>
      <c r="N380" s="21"/>
      <c r="O380" s="21"/>
      <c r="P380" s="21"/>
      <c r="Q380" s="295"/>
      <c r="R380" s="295"/>
    </row>
    <row r="381" spans="1:18" s="18" customFormat="1" ht="12.75">
      <c r="A381" s="43"/>
      <c r="H381" s="21"/>
      <c r="I381" s="21"/>
      <c r="J381" s="21"/>
      <c r="K381" s="21"/>
      <c r="L381" s="21"/>
      <c r="M381" s="21"/>
      <c r="N381" s="21"/>
      <c r="O381" s="21"/>
      <c r="P381" s="21"/>
      <c r="Q381" s="295"/>
      <c r="R381" s="295"/>
    </row>
    <row r="382" spans="1:18" s="18" customFormat="1" ht="12.75">
      <c r="A382" s="43"/>
      <c r="H382" s="21"/>
      <c r="I382" s="21"/>
      <c r="J382" s="21"/>
      <c r="K382" s="21"/>
      <c r="L382" s="21"/>
      <c r="M382" s="21"/>
      <c r="N382" s="21"/>
      <c r="O382" s="21"/>
      <c r="P382" s="21"/>
      <c r="Q382" s="295"/>
      <c r="R382" s="295"/>
    </row>
    <row r="383" spans="1:18" s="18" customFormat="1" ht="12.75">
      <c r="A383" s="43"/>
      <c r="H383" s="21"/>
      <c r="I383" s="21"/>
      <c r="J383" s="21"/>
      <c r="K383" s="21"/>
      <c r="L383" s="21"/>
      <c r="M383" s="21"/>
      <c r="N383" s="21"/>
      <c r="O383" s="21"/>
      <c r="P383" s="21"/>
      <c r="Q383" s="295"/>
      <c r="R383" s="295"/>
    </row>
    <row r="384" spans="1:18" s="18" customFormat="1" ht="12.75">
      <c r="A384" s="43"/>
      <c r="H384" s="21"/>
      <c r="I384" s="21"/>
      <c r="J384" s="21"/>
      <c r="K384" s="21"/>
      <c r="L384" s="21"/>
      <c r="M384" s="21"/>
      <c r="N384" s="21"/>
      <c r="O384" s="21"/>
      <c r="P384" s="21"/>
      <c r="Q384" s="295"/>
      <c r="R384" s="295"/>
    </row>
    <row r="385" spans="1:18" s="18" customFormat="1" ht="12.75">
      <c r="A385" s="43"/>
      <c r="H385" s="21"/>
      <c r="I385" s="21"/>
      <c r="J385" s="21"/>
      <c r="K385" s="21"/>
      <c r="L385" s="21"/>
      <c r="M385" s="21"/>
      <c r="N385" s="21"/>
      <c r="O385" s="21"/>
      <c r="P385" s="21"/>
      <c r="Q385" s="295"/>
      <c r="R385" s="295"/>
    </row>
    <row r="386" spans="1:18" s="18" customFormat="1" ht="12.75">
      <c r="A386" s="43"/>
      <c r="H386" s="21"/>
      <c r="I386" s="21"/>
      <c r="J386" s="21"/>
      <c r="K386" s="21"/>
      <c r="L386" s="21"/>
      <c r="M386" s="21"/>
      <c r="N386" s="21"/>
      <c r="O386" s="21"/>
      <c r="P386" s="21"/>
      <c r="Q386" s="295"/>
      <c r="R386" s="295"/>
    </row>
    <row r="387" spans="1:18" s="18" customFormat="1" ht="12.75">
      <c r="A387" s="43"/>
      <c r="H387" s="21"/>
      <c r="I387" s="21"/>
      <c r="J387" s="21"/>
      <c r="K387" s="21"/>
      <c r="L387" s="21"/>
      <c r="M387" s="21"/>
      <c r="N387" s="21"/>
      <c r="O387" s="21"/>
      <c r="P387" s="21"/>
      <c r="Q387" s="295"/>
      <c r="R387" s="295"/>
    </row>
    <row r="388" spans="1:18" s="18" customFormat="1" ht="12.75">
      <c r="A388" s="43"/>
      <c r="H388" s="21"/>
      <c r="I388" s="21"/>
      <c r="J388" s="21"/>
      <c r="K388" s="21"/>
      <c r="L388" s="21"/>
      <c r="M388" s="21"/>
      <c r="N388" s="21"/>
      <c r="O388" s="21"/>
      <c r="P388" s="21"/>
      <c r="Q388" s="295"/>
      <c r="R388" s="295"/>
    </row>
    <row r="389" spans="1:18" s="18" customFormat="1" ht="12.75">
      <c r="A389" s="43"/>
      <c r="H389" s="21"/>
      <c r="I389" s="21"/>
      <c r="J389" s="21"/>
      <c r="K389" s="21"/>
      <c r="L389" s="21"/>
      <c r="M389" s="21"/>
      <c r="N389" s="21"/>
      <c r="O389" s="21"/>
      <c r="P389" s="21"/>
      <c r="Q389" s="295"/>
      <c r="R389" s="295"/>
    </row>
    <row r="390" spans="1:18" s="18" customFormat="1" ht="12.75">
      <c r="A390" s="43"/>
      <c r="H390" s="21"/>
      <c r="I390" s="21"/>
      <c r="J390" s="21"/>
      <c r="K390" s="21"/>
      <c r="L390" s="21"/>
      <c r="M390" s="21"/>
      <c r="N390" s="21"/>
      <c r="O390" s="21"/>
      <c r="P390" s="21"/>
      <c r="Q390" s="295"/>
      <c r="R390" s="295"/>
    </row>
    <row r="391" spans="1:18" s="18" customFormat="1" ht="12.75">
      <c r="A391" s="43"/>
      <c r="H391" s="21"/>
      <c r="I391" s="21"/>
      <c r="J391" s="21"/>
      <c r="K391" s="21"/>
      <c r="L391" s="21"/>
      <c r="M391" s="21"/>
      <c r="N391" s="21"/>
      <c r="O391" s="21"/>
      <c r="P391" s="21"/>
      <c r="Q391" s="295"/>
      <c r="R391" s="295"/>
    </row>
    <row r="392" spans="1:18" s="18" customFormat="1" ht="12.75">
      <c r="A392" s="43"/>
      <c r="H392" s="21"/>
      <c r="I392" s="21"/>
      <c r="J392" s="21"/>
      <c r="K392" s="21"/>
      <c r="L392" s="21"/>
      <c r="M392" s="21"/>
      <c r="N392" s="21"/>
      <c r="O392" s="21"/>
      <c r="P392" s="21"/>
      <c r="Q392" s="295"/>
      <c r="R392" s="295"/>
    </row>
    <row r="393" spans="1:18" s="18" customFormat="1" ht="12.75">
      <c r="A393" s="43"/>
      <c r="H393" s="21"/>
      <c r="I393" s="21"/>
      <c r="J393" s="21"/>
      <c r="K393" s="21"/>
      <c r="L393" s="21"/>
      <c r="M393" s="21"/>
      <c r="N393" s="21"/>
      <c r="O393" s="21"/>
      <c r="P393" s="21"/>
      <c r="Q393" s="295"/>
      <c r="R393" s="295"/>
    </row>
    <row r="394" spans="1:18" s="18" customFormat="1" ht="12.75">
      <c r="A394" s="43"/>
      <c r="H394" s="21"/>
      <c r="I394" s="21"/>
      <c r="J394" s="21"/>
      <c r="K394" s="21"/>
      <c r="L394" s="21"/>
      <c r="M394" s="21"/>
      <c r="N394" s="21"/>
      <c r="O394" s="21"/>
      <c r="P394" s="21"/>
      <c r="Q394" s="295"/>
      <c r="R394" s="295"/>
    </row>
    <row r="395" spans="1:18" s="18" customFormat="1" ht="12.75">
      <c r="A395" s="43"/>
      <c r="H395" s="21"/>
      <c r="I395" s="21"/>
      <c r="J395" s="21"/>
      <c r="K395" s="21"/>
      <c r="L395" s="21"/>
      <c r="M395" s="21"/>
      <c r="N395" s="21"/>
      <c r="O395" s="21"/>
      <c r="P395" s="21"/>
      <c r="Q395" s="295"/>
      <c r="R395" s="295"/>
    </row>
    <row r="396" spans="1:18" s="18" customFormat="1" ht="12.75">
      <c r="A396" s="43"/>
      <c r="H396" s="21"/>
      <c r="I396" s="21"/>
      <c r="J396" s="21"/>
      <c r="K396" s="21"/>
      <c r="L396" s="21"/>
      <c r="M396" s="21"/>
      <c r="N396" s="21"/>
      <c r="O396" s="21"/>
      <c r="P396" s="21"/>
      <c r="Q396" s="295"/>
      <c r="R396" s="295"/>
    </row>
    <row r="397" spans="1:18" s="18" customFormat="1" ht="12.75">
      <c r="A397" s="43"/>
      <c r="H397" s="21"/>
      <c r="I397" s="21"/>
      <c r="J397" s="21"/>
      <c r="K397" s="21"/>
      <c r="L397" s="21"/>
      <c r="M397" s="21"/>
      <c r="N397" s="21"/>
      <c r="O397" s="21"/>
      <c r="P397" s="21"/>
      <c r="Q397" s="295"/>
      <c r="R397" s="295"/>
    </row>
    <row r="398" spans="1:18" s="18" customFormat="1" ht="12.75">
      <c r="A398" s="43"/>
      <c r="H398" s="21"/>
      <c r="I398" s="21"/>
      <c r="J398" s="21"/>
      <c r="K398" s="21"/>
      <c r="L398" s="21"/>
      <c r="M398" s="21"/>
      <c r="N398" s="21"/>
      <c r="O398" s="21"/>
      <c r="P398" s="21"/>
      <c r="Q398" s="295"/>
      <c r="R398" s="295"/>
    </row>
    <row r="399" spans="1:18" s="18" customFormat="1" ht="12.75">
      <c r="A399" s="43"/>
      <c r="H399" s="21"/>
      <c r="I399" s="21"/>
      <c r="J399" s="21"/>
      <c r="K399" s="21"/>
      <c r="L399" s="21"/>
      <c r="M399" s="21"/>
      <c r="N399" s="21"/>
      <c r="O399" s="21"/>
      <c r="P399" s="21"/>
      <c r="Q399" s="295"/>
      <c r="R399" s="295"/>
    </row>
    <row r="400" spans="1:18" s="18" customFormat="1" ht="12.75">
      <c r="A400" s="43"/>
      <c r="H400" s="21"/>
      <c r="I400" s="21"/>
      <c r="J400" s="21"/>
      <c r="K400" s="21"/>
      <c r="L400" s="21"/>
      <c r="M400" s="21"/>
      <c r="N400" s="21"/>
      <c r="O400" s="21"/>
      <c r="P400" s="21"/>
      <c r="Q400" s="295"/>
      <c r="R400" s="295"/>
    </row>
    <row r="401" spans="1:18" s="18" customFormat="1" ht="12.75">
      <c r="A401" s="43"/>
      <c r="H401" s="21"/>
      <c r="I401" s="21"/>
      <c r="J401" s="21"/>
      <c r="K401" s="21"/>
      <c r="L401" s="21"/>
      <c r="M401" s="21"/>
      <c r="N401" s="21"/>
      <c r="O401" s="21"/>
      <c r="P401" s="21"/>
      <c r="Q401" s="295"/>
      <c r="R401" s="295"/>
    </row>
    <row r="402" spans="1:18" s="18" customFormat="1" ht="12.75">
      <c r="A402" s="43"/>
      <c r="H402" s="21"/>
      <c r="I402" s="21"/>
      <c r="J402" s="21"/>
      <c r="K402" s="21"/>
      <c r="L402" s="21"/>
      <c r="M402" s="21"/>
      <c r="N402" s="21"/>
      <c r="O402" s="21"/>
      <c r="P402" s="21"/>
      <c r="Q402" s="295"/>
      <c r="R402" s="295"/>
    </row>
    <row r="403" spans="1:18" s="18" customFormat="1" ht="12.75">
      <c r="A403" s="43"/>
      <c r="H403" s="21"/>
      <c r="I403" s="21"/>
      <c r="J403" s="21"/>
      <c r="K403" s="21"/>
      <c r="L403" s="21"/>
      <c r="M403" s="21"/>
      <c r="N403" s="21"/>
      <c r="O403" s="21"/>
      <c r="P403" s="21"/>
      <c r="Q403" s="295"/>
      <c r="R403" s="295"/>
    </row>
    <row r="404" spans="1:18" s="18" customFormat="1" ht="12.75">
      <c r="A404" s="43"/>
      <c r="H404" s="21"/>
      <c r="I404" s="21"/>
      <c r="J404" s="21"/>
      <c r="K404" s="21"/>
      <c r="L404" s="21"/>
      <c r="M404" s="21"/>
      <c r="N404" s="21"/>
      <c r="O404" s="21"/>
      <c r="P404" s="21"/>
      <c r="Q404" s="295"/>
      <c r="R404" s="295"/>
    </row>
    <row r="405" spans="1:18" s="18" customFormat="1" ht="12.75">
      <c r="A405" s="43"/>
      <c r="H405" s="21"/>
      <c r="I405" s="21"/>
      <c r="J405" s="21"/>
      <c r="K405" s="21"/>
      <c r="L405" s="21"/>
      <c r="M405" s="21"/>
      <c r="N405" s="21"/>
      <c r="O405" s="21"/>
      <c r="P405" s="21"/>
      <c r="Q405" s="295"/>
      <c r="R405" s="295"/>
    </row>
    <row r="406" spans="1:18" s="18" customFormat="1" ht="12.75">
      <c r="A406" s="43"/>
      <c r="H406" s="21"/>
      <c r="I406" s="21"/>
      <c r="J406" s="21"/>
      <c r="K406" s="21"/>
      <c r="L406" s="21"/>
      <c r="M406" s="21"/>
      <c r="N406" s="21"/>
      <c r="O406" s="21"/>
      <c r="P406" s="21"/>
      <c r="Q406" s="295"/>
      <c r="R406" s="295"/>
    </row>
    <row r="407" spans="1:18" s="18" customFormat="1" ht="12.75">
      <c r="A407" s="43"/>
      <c r="H407" s="21"/>
      <c r="I407" s="21"/>
      <c r="J407" s="21"/>
      <c r="K407" s="21"/>
      <c r="L407" s="21"/>
      <c r="M407" s="21"/>
      <c r="N407" s="21"/>
      <c r="O407" s="21"/>
      <c r="P407" s="21"/>
      <c r="Q407" s="295"/>
      <c r="R407" s="295"/>
    </row>
    <row r="408" spans="1:18" s="18" customFormat="1" ht="12.75">
      <c r="A408" s="43"/>
      <c r="H408" s="21"/>
      <c r="I408" s="21"/>
      <c r="J408" s="21"/>
      <c r="K408" s="21"/>
      <c r="L408" s="21"/>
      <c r="M408" s="21"/>
      <c r="N408" s="21"/>
      <c r="O408" s="21"/>
      <c r="P408" s="21"/>
      <c r="Q408" s="295"/>
      <c r="R408" s="295"/>
    </row>
    <row r="409" spans="1:18" s="18" customFormat="1" ht="12.75">
      <c r="A409" s="43"/>
      <c r="H409" s="21"/>
      <c r="I409" s="21"/>
      <c r="J409" s="21"/>
      <c r="K409" s="21"/>
      <c r="L409" s="21"/>
      <c r="M409" s="21"/>
      <c r="N409" s="21"/>
      <c r="O409" s="21"/>
      <c r="P409" s="21"/>
      <c r="Q409" s="295"/>
      <c r="R409" s="295"/>
    </row>
    <row r="410" spans="1:18" s="18" customFormat="1" ht="12.75">
      <c r="A410" s="43"/>
      <c r="H410" s="21"/>
      <c r="I410" s="21"/>
      <c r="J410" s="21"/>
      <c r="K410" s="21"/>
      <c r="L410" s="21"/>
      <c r="M410" s="21"/>
      <c r="N410" s="21"/>
      <c r="O410" s="21"/>
      <c r="P410" s="21"/>
      <c r="Q410" s="295"/>
      <c r="R410" s="295"/>
    </row>
    <row r="411" spans="1:18" s="18" customFormat="1" ht="12.75">
      <c r="A411" s="43"/>
      <c r="H411" s="21"/>
      <c r="I411" s="21"/>
      <c r="J411" s="21"/>
      <c r="K411" s="21"/>
      <c r="L411" s="21"/>
      <c r="M411" s="21"/>
      <c r="N411" s="21"/>
      <c r="O411" s="21"/>
      <c r="P411" s="21"/>
      <c r="Q411" s="295"/>
      <c r="R411" s="295"/>
    </row>
    <row r="412" spans="1:18" s="18" customFormat="1" ht="12.75">
      <c r="A412" s="43"/>
      <c r="H412" s="21"/>
      <c r="I412" s="21"/>
      <c r="J412" s="21"/>
      <c r="K412" s="21"/>
      <c r="L412" s="21"/>
      <c r="M412" s="21"/>
      <c r="N412" s="21"/>
      <c r="O412" s="21"/>
      <c r="P412" s="21"/>
      <c r="Q412" s="295"/>
      <c r="R412" s="295"/>
    </row>
    <row r="413" spans="1:18" s="18" customFormat="1" ht="12.75">
      <c r="A413" s="43"/>
      <c r="H413" s="21"/>
      <c r="I413" s="21"/>
      <c r="J413" s="21"/>
      <c r="K413" s="21"/>
      <c r="L413" s="21"/>
      <c r="M413" s="21"/>
      <c r="N413" s="21"/>
      <c r="O413" s="21"/>
      <c r="P413" s="21"/>
      <c r="Q413" s="295"/>
      <c r="R413" s="295"/>
    </row>
    <row r="414" spans="1:18" s="18" customFormat="1" ht="12.75">
      <c r="A414" s="43"/>
      <c r="H414" s="21"/>
      <c r="I414" s="21"/>
      <c r="J414" s="21"/>
      <c r="K414" s="21"/>
      <c r="L414" s="21"/>
      <c r="M414" s="21"/>
      <c r="N414" s="21"/>
      <c r="O414" s="21"/>
      <c r="P414" s="21"/>
      <c r="Q414" s="295"/>
      <c r="R414" s="295"/>
    </row>
    <row r="415" spans="1:18" s="18" customFormat="1" ht="12.75">
      <c r="A415" s="43"/>
      <c r="H415" s="21"/>
      <c r="I415" s="21"/>
      <c r="J415" s="21"/>
      <c r="K415" s="21"/>
      <c r="L415" s="21"/>
      <c r="M415" s="21"/>
      <c r="N415" s="21"/>
      <c r="O415" s="21"/>
      <c r="P415" s="21"/>
      <c r="Q415" s="295"/>
      <c r="R415" s="295"/>
    </row>
    <row r="416" spans="1:18" s="18" customFormat="1" ht="12.75">
      <c r="A416" s="43"/>
      <c r="H416" s="21"/>
      <c r="I416" s="21"/>
      <c r="J416" s="21"/>
      <c r="K416" s="21"/>
      <c r="L416" s="21"/>
      <c r="M416" s="21"/>
      <c r="N416" s="21"/>
      <c r="O416" s="21"/>
      <c r="P416" s="21"/>
      <c r="Q416" s="295"/>
      <c r="R416" s="295"/>
    </row>
    <row r="417" spans="1:18" s="18" customFormat="1" ht="12.75">
      <c r="A417" s="43"/>
      <c r="H417" s="21"/>
      <c r="I417" s="21"/>
      <c r="J417" s="21"/>
      <c r="K417" s="21"/>
      <c r="L417" s="21"/>
      <c r="M417" s="21"/>
      <c r="N417" s="21"/>
      <c r="O417" s="21"/>
      <c r="P417" s="21"/>
      <c r="Q417" s="295"/>
      <c r="R417" s="295"/>
    </row>
    <row r="418" spans="1:18" s="18" customFormat="1" ht="12.75">
      <c r="A418" s="43"/>
      <c r="H418" s="21"/>
      <c r="I418" s="21"/>
      <c r="J418" s="21"/>
      <c r="K418" s="21"/>
      <c r="L418" s="21"/>
      <c r="M418" s="21"/>
      <c r="N418" s="21"/>
      <c r="O418" s="21"/>
      <c r="P418" s="21"/>
      <c r="Q418" s="295"/>
      <c r="R418" s="295"/>
    </row>
    <row r="419" spans="1:18" s="18" customFormat="1" ht="12.75">
      <c r="A419" s="43"/>
      <c r="H419" s="21"/>
      <c r="I419" s="21"/>
      <c r="J419" s="21"/>
      <c r="K419" s="21"/>
      <c r="L419" s="21"/>
      <c r="M419" s="21"/>
      <c r="N419" s="21"/>
      <c r="O419" s="21"/>
      <c r="P419" s="21"/>
      <c r="Q419" s="295"/>
      <c r="R419" s="295"/>
    </row>
    <row r="420" spans="1:18" s="18" customFormat="1" ht="12.75">
      <c r="A420" s="43"/>
      <c r="H420" s="21"/>
      <c r="I420" s="21"/>
      <c r="J420" s="21"/>
      <c r="K420" s="21"/>
      <c r="L420" s="21"/>
      <c r="M420" s="21"/>
      <c r="N420" s="21"/>
      <c r="O420" s="21"/>
      <c r="P420" s="21"/>
      <c r="Q420" s="295"/>
      <c r="R420" s="295"/>
    </row>
    <row r="421" spans="1:18" s="18" customFormat="1" ht="12.75">
      <c r="A421" s="43"/>
      <c r="H421" s="21"/>
      <c r="I421" s="21"/>
      <c r="J421" s="21"/>
      <c r="K421" s="21"/>
      <c r="L421" s="21"/>
      <c r="M421" s="21"/>
      <c r="N421" s="21"/>
      <c r="O421" s="21"/>
      <c r="P421" s="21"/>
      <c r="Q421" s="295"/>
      <c r="R421" s="295"/>
    </row>
    <row r="422" spans="1:18" s="18" customFormat="1" ht="12.75">
      <c r="A422" s="43"/>
      <c r="H422" s="21"/>
      <c r="I422" s="21"/>
      <c r="J422" s="21"/>
      <c r="K422" s="21"/>
      <c r="L422" s="21"/>
      <c r="M422" s="21"/>
      <c r="N422" s="21"/>
      <c r="O422" s="21"/>
      <c r="P422" s="21"/>
      <c r="Q422" s="295"/>
      <c r="R422" s="295"/>
    </row>
    <row r="423" spans="1:18" s="18" customFormat="1" ht="12.75">
      <c r="A423" s="43"/>
      <c r="H423" s="21"/>
      <c r="I423" s="21"/>
      <c r="J423" s="21"/>
      <c r="K423" s="21"/>
      <c r="L423" s="21"/>
      <c r="M423" s="21"/>
      <c r="N423" s="21"/>
      <c r="O423" s="21"/>
      <c r="P423" s="21"/>
      <c r="Q423" s="295"/>
      <c r="R423" s="295"/>
    </row>
    <row r="424" spans="1:18" s="18" customFormat="1" ht="12.75">
      <c r="A424" s="43"/>
      <c r="H424" s="21"/>
      <c r="I424" s="21"/>
      <c r="J424" s="21"/>
      <c r="K424" s="21"/>
      <c r="L424" s="21"/>
      <c r="M424" s="21"/>
      <c r="N424" s="21"/>
      <c r="O424" s="21"/>
      <c r="P424" s="21"/>
      <c r="Q424" s="295"/>
      <c r="R424" s="295"/>
    </row>
    <row r="425" spans="1:18" s="18" customFormat="1" ht="12.75">
      <c r="A425" s="43"/>
      <c r="H425" s="21"/>
      <c r="I425" s="21"/>
      <c r="J425" s="21"/>
      <c r="K425" s="21"/>
      <c r="L425" s="21"/>
      <c r="M425" s="21"/>
      <c r="N425" s="21"/>
      <c r="O425" s="21"/>
      <c r="P425" s="21"/>
      <c r="Q425" s="295"/>
      <c r="R425" s="295"/>
    </row>
    <row r="426" spans="1:18" s="18" customFormat="1" ht="12.75">
      <c r="A426" s="43"/>
      <c r="H426" s="21"/>
      <c r="I426" s="21"/>
      <c r="J426" s="21"/>
      <c r="K426" s="21"/>
      <c r="L426" s="21"/>
      <c r="M426" s="21"/>
      <c r="N426" s="21"/>
      <c r="O426" s="21"/>
      <c r="P426" s="21"/>
      <c r="Q426" s="295"/>
      <c r="R426" s="295"/>
    </row>
    <row r="427" spans="1:18" s="18" customFormat="1" ht="12.75">
      <c r="A427" s="43"/>
      <c r="H427" s="21"/>
      <c r="I427" s="21"/>
      <c r="J427" s="21"/>
      <c r="K427" s="21"/>
      <c r="L427" s="21"/>
      <c r="M427" s="21"/>
      <c r="N427" s="21"/>
      <c r="O427" s="21"/>
      <c r="P427" s="21"/>
      <c r="Q427" s="295"/>
      <c r="R427" s="295"/>
    </row>
    <row r="428" spans="1:18" s="18" customFormat="1" ht="12.75">
      <c r="A428" s="43"/>
      <c r="H428" s="21"/>
      <c r="I428" s="21"/>
      <c r="J428" s="21"/>
      <c r="K428" s="21"/>
      <c r="L428" s="21"/>
      <c r="M428" s="21"/>
      <c r="N428" s="21"/>
      <c r="O428" s="21"/>
      <c r="P428" s="21"/>
      <c r="Q428" s="295"/>
      <c r="R428" s="295"/>
    </row>
    <row r="429" spans="1:18" s="18" customFormat="1" ht="12.75">
      <c r="A429" s="43"/>
      <c r="H429" s="21"/>
      <c r="I429" s="21"/>
      <c r="J429" s="21"/>
      <c r="K429" s="21"/>
      <c r="L429" s="21"/>
      <c r="M429" s="21"/>
      <c r="N429" s="21"/>
      <c r="O429" s="21"/>
      <c r="P429" s="21"/>
      <c r="Q429" s="295"/>
      <c r="R429" s="295"/>
    </row>
    <row r="430" spans="1:18" s="18" customFormat="1" ht="12.75">
      <c r="A430" s="43"/>
      <c r="H430" s="21"/>
      <c r="I430" s="21"/>
      <c r="J430" s="21"/>
      <c r="K430" s="21"/>
      <c r="L430" s="21"/>
      <c r="M430" s="21"/>
      <c r="N430" s="21"/>
      <c r="O430" s="21"/>
      <c r="P430" s="21"/>
      <c r="Q430" s="295"/>
      <c r="R430" s="295"/>
    </row>
    <row r="431" spans="1:18" s="18" customFormat="1" ht="12.75">
      <c r="A431" s="43"/>
      <c r="H431" s="21"/>
      <c r="I431" s="21"/>
      <c r="J431" s="21"/>
      <c r="K431" s="21"/>
      <c r="L431" s="21"/>
      <c r="M431" s="21"/>
      <c r="N431" s="21"/>
      <c r="O431" s="21"/>
      <c r="P431" s="21"/>
      <c r="Q431" s="295"/>
      <c r="R431" s="295"/>
    </row>
    <row r="432" spans="1:18" s="18" customFormat="1" ht="12.75">
      <c r="A432" s="43"/>
      <c r="H432" s="21"/>
      <c r="I432" s="21"/>
      <c r="J432" s="21"/>
      <c r="K432" s="21"/>
      <c r="L432" s="21"/>
      <c r="M432" s="21"/>
      <c r="N432" s="21"/>
      <c r="O432" s="21"/>
      <c r="P432" s="21"/>
      <c r="Q432" s="295"/>
      <c r="R432" s="295"/>
    </row>
    <row r="433" spans="1:18" s="18" customFormat="1" ht="12.75">
      <c r="A433" s="43"/>
      <c r="H433" s="21"/>
      <c r="I433" s="21"/>
      <c r="J433" s="21"/>
      <c r="K433" s="21"/>
      <c r="L433" s="21"/>
      <c r="M433" s="21"/>
      <c r="N433" s="21"/>
      <c r="O433" s="21"/>
      <c r="P433" s="21"/>
      <c r="Q433" s="295"/>
      <c r="R433" s="295"/>
    </row>
    <row r="434" spans="1:18" s="18" customFormat="1" ht="12.75">
      <c r="A434" s="43"/>
      <c r="H434" s="21"/>
      <c r="I434" s="21"/>
      <c r="J434" s="21"/>
      <c r="K434" s="21"/>
      <c r="L434" s="21"/>
      <c r="M434" s="21"/>
      <c r="N434" s="21"/>
      <c r="O434" s="21"/>
      <c r="P434" s="21"/>
      <c r="Q434" s="295"/>
      <c r="R434" s="295"/>
    </row>
    <row r="435" spans="1:18" s="18" customFormat="1" ht="12.75">
      <c r="A435" s="43"/>
      <c r="H435" s="21"/>
      <c r="I435" s="21"/>
      <c r="J435" s="21"/>
      <c r="K435" s="21"/>
      <c r="L435" s="21"/>
      <c r="M435" s="21"/>
      <c r="N435" s="21"/>
      <c r="O435" s="21"/>
      <c r="P435" s="21"/>
      <c r="Q435" s="295"/>
      <c r="R435" s="295"/>
    </row>
    <row r="436" spans="1:18" s="18" customFormat="1" ht="12.75">
      <c r="A436" s="43"/>
      <c r="H436" s="21"/>
      <c r="I436" s="21"/>
      <c r="J436" s="21"/>
      <c r="K436" s="21"/>
      <c r="L436" s="21"/>
      <c r="M436" s="21"/>
      <c r="N436" s="21"/>
      <c r="O436" s="21"/>
      <c r="P436" s="21"/>
      <c r="Q436" s="295"/>
      <c r="R436" s="295"/>
    </row>
    <row r="437" spans="1:18" s="18" customFormat="1" ht="12.75">
      <c r="A437" s="43"/>
      <c r="H437" s="21"/>
      <c r="I437" s="21"/>
      <c r="J437" s="21"/>
      <c r="K437" s="21"/>
      <c r="L437" s="21"/>
      <c r="M437" s="21"/>
      <c r="N437" s="21"/>
      <c r="O437" s="21"/>
      <c r="P437" s="21"/>
      <c r="Q437" s="295"/>
      <c r="R437" s="295"/>
    </row>
    <row r="438" spans="1:18" s="18" customFormat="1" ht="12.75">
      <c r="A438" s="43"/>
      <c r="H438" s="21"/>
      <c r="I438" s="21"/>
      <c r="J438" s="21"/>
      <c r="K438" s="21"/>
      <c r="L438" s="21"/>
      <c r="M438" s="21"/>
      <c r="N438" s="21"/>
      <c r="O438" s="21"/>
      <c r="P438" s="21"/>
      <c r="Q438" s="295"/>
      <c r="R438" s="295"/>
    </row>
    <row r="439" spans="1:18" s="18" customFormat="1" ht="12.75">
      <c r="A439" s="43"/>
      <c r="H439" s="21"/>
      <c r="I439" s="21"/>
      <c r="J439" s="21"/>
      <c r="K439" s="21"/>
      <c r="L439" s="21"/>
      <c r="M439" s="21"/>
      <c r="N439" s="21"/>
      <c r="O439" s="21"/>
      <c r="P439" s="21"/>
      <c r="Q439" s="295"/>
      <c r="R439" s="295"/>
    </row>
    <row r="440" spans="1:18" s="18" customFormat="1" ht="12.75">
      <c r="A440" s="43"/>
      <c r="H440" s="21"/>
      <c r="I440" s="21"/>
      <c r="J440" s="21"/>
      <c r="K440" s="21"/>
      <c r="L440" s="21"/>
      <c r="M440" s="21"/>
      <c r="N440" s="21"/>
      <c r="O440" s="21"/>
      <c r="P440" s="21"/>
      <c r="Q440" s="295"/>
      <c r="R440" s="295"/>
    </row>
    <row r="441" spans="1:18" s="18" customFormat="1" ht="12.75">
      <c r="A441" s="43"/>
      <c r="H441" s="21"/>
      <c r="I441" s="21"/>
      <c r="J441" s="21"/>
      <c r="K441" s="21"/>
      <c r="L441" s="21"/>
      <c r="M441" s="21"/>
      <c r="N441" s="21"/>
      <c r="O441" s="21"/>
      <c r="P441" s="21"/>
      <c r="Q441" s="295"/>
      <c r="R441" s="295"/>
    </row>
    <row r="442" spans="1:18" s="18" customFormat="1" ht="12.75">
      <c r="A442" s="43"/>
      <c r="H442" s="21"/>
      <c r="I442" s="21"/>
      <c r="J442" s="21"/>
      <c r="K442" s="21"/>
      <c r="L442" s="21"/>
      <c r="M442" s="21"/>
      <c r="N442" s="21"/>
      <c r="O442" s="21"/>
      <c r="P442" s="21"/>
      <c r="Q442" s="295"/>
      <c r="R442" s="295"/>
    </row>
    <row r="443" spans="1:18" s="18" customFormat="1" ht="12.75">
      <c r="A443" s="43"/>
      <c r="H443" s="21"/>
      <c r="I443" s="21"/>
      <c r="J443" s="21"/>
      <c r="K443" s="21"/>
      <c r="L443" s="21"/>
      <c r="M443" s="21"/>
      <c r="N443" s="21"/>
      <c r="O443" s="21"/>
      <c r="P443" s="21"/>
      <c r="Q443" s="295"/>
      <c r="R443" s="295"/>
    </row>
    <row r="444" spans="1:18" s="18" customFormat="1" ht="12.75">
      <c r="A444" s="43"/>
      <c r="H444" s="21"/>
      <c r="I444" s="21"/>
      <c r="J444" s="21"/>
      <c r="K444" s="21"/>
      <c r="L444" s="21"/>
      <c r="M444" s="21"/>
      <c r="N444" s="21"/>
      <c r="O444" s="21"/>
      <c r="P444" s="21"/>
      <c r="Q444" s="295"/>
      <c r="R444" s="295"/>
    </row>
    <row r="445" spans="1:18" s="18" customFormat="1" ht="12.75">
      <c r="A445" s="43"/>
      <c r="H445" s="21"/>
      <c r="I445" s="21"/>
      <c r="J445" s="21"/>
      <c r="K445" s="21"/>
      <c r="L445" s="21"/>
      <c r="M445" s="21"/>
      <c r="N445" s="21"/>
      <c r="O445" s="21"/>
      <c r="P445" s="21"/>
      <c r="Q445" s="295"/>
      <c r="R445" s="295"/>
    </row>
    <row r="446" spans="1:18" s="18" customFormat="1" ht="12.75">
      <c r="A446" s="43"/>
      <c r="H446" s="21"/>
      <c r="I446" s="21"/>
      <c r="J446" s="21"/>
      <c r="K446" s="21"/>
      <c r="L446" s="21"/>
      <c r="M446" s="21"/>
      <c r="N446" s="21"/>
      <c r="O446" s="21"/>
      <c r="P446" s="21"/>
      <c r="Q446" s="295"/>
      <c r="R446" s="295"/>
    </row>
    <row r="447" spans="1:18" s="18" customFormat="1" ht="12.75">
      <c r="A447" s="43"/>
      <c r="H447" s="21"/>
      <c r="I447" s="21"/>
      <c r="J447" s="21"/>
      <c r="K447" s="21"/>
      <c r="L447" s="21"/>
      <c r="M447" s="21"/>
      <c r="N447" s="21"/>
      <c r="O447" s="21"/>
      <c r="P447" s="21"/>
      <c r="Q447" s="295"/>
      <c r="R447" s="295"/>
    </row>
    <row r="448" spans="1:18" s="18" customFormat="1" ht="12.75">
      <c r="A448" s="43"/>
      <c r="H448" s="21"/>
      <c r="I448" s="21"/>
      <c r="J448" s="21"/>
      <c r="K448" s="21"/>
      <c r="L448" s="21"/>
      <c r="M448" s="21"/>
      <c r="N448" s="21"/>
      <c r="O448" s="21"/>
      <c r="P448" s="21"/>
      <c r="Q448" s="295"/>
      <c r="R448" s="295"/>
    </row>
    <row r="449" spans="1:18" s="18" customFormat="1" ht="12.75">
      <c r="A449" s="43"/>
      <c r="H449" s="21"/>
      <c r="I449" s="21"/>
      <c r="J449" s="21"/>
      <c r="K449" s="21"/>
      <c r="L449" s="21"/>
      <c r="M449" s="21"/>
      <c r="N449" s="21"/>
      <c r="O449" s="21"/>
      <c r="P449" s="21"/>
      <c r="Q449" s="295"/>
      <c r="R449" s="295"/>
    </row>
    <row r="450" spans="1:18" s="18" customFormat="1" ht="12.75">
      <c r="A450" s="43"/>
      <c r="H450" s="21"/>
      <c r="I450" s="21"/>
      <c r="J450" s="21"/>
      <c r="K450" s="21"/>
      <c r="L450" s="21"/>
      <c r="M450" s="21"/>
      <c r="N450" s="21"/>
      <c r="O450" s="21"/>
      <c r="P450" s="21"/>
      <c r="Q450" s="295"/>
      <c r="R450" s="295"/>
    </row>
    <row r="451" spans="1:18" s="18" customFormat="1" ht="12.75">
      <c r="A451" s="43"/>
      <c r="H451" s="21"/>
      <c r="I451" s="21"/>
      <c r="J451" s="21"/>
      <c r="K451" s="21"/>
      <c r="L451" s="21"/>
      <c r="M451" s="21"/>
      <c r="N451" s="21"/>
      <c r="O451" s="21"/>
      <c r="P451" s="21"/>
      <c r="Q451" s="295"/>
      <c r="R451" s="295"/>
    </row>
    <row r="452" spans="1:18" s="18" customFormat="1" ht="12.75">
      <c r="A452" s="43"/>
      <c r="H452" s="21"/>
      <c r="I452" s="21"/>
      <c r="J452" s="21"/>
      <c r="K452" s="21"/>
      <c r="L452" s="21"/>
      <c r="M452" s="21"/>
      <c r="N452" s="21"/>
      <c r="O452" s="21"/>
      <c r="P452" s="21"/>
      <c r="Q452" s="295"/>
      <c r="R452" s="295"/>
    </row>
    <row r="453" spans="1:18" s="18" customFormat="1" ht="12.75">
      <c r="A453" s="43"/>
      <c r="H453" s="21"/>
      <c r="I453" s="21"/>
      <c r="J453" s="21"/>
      <c r="K453" s="21"/>
      <c r="L453" s="21"/>
      <c r="M453" s="21"/>
      <c r="N453" s="21"/>
      <c r="O453" s="21"/>
      <c r="P453" s="21"/>
      <c r="Q453" s="295"/>
      <c r="R453" s="295"/>
    </row>
    <row r="454" spans="1:18" s="18" customFormat="1" ht="12.75">
      <c r="A454" s="43"/>
      <c r="H454" s="21"/>
      <c r="I454" s="21"/>
      <c r="J454" s="21"/>
      <c r="K454" s="21"/>
      <c r="L454" s="21"/>
      <c r="M454" s="21"/>
      <c r="N454" s="21"/>
      <c r="O454" s="21"/>
      <c r="P454" s="21"/>
      <c r="Q454" s="295"/>
      <c r="R454" s="295"/>
    </row>
    <row r="455" spans="1:18" s="18" customFormat="1" ht="12.75">
      <c r="A455" s="43"/>
      <c r="H455" s="21"/>
      <c r="I455" s="21"/>
      <c r="J455" s="21"/>
      <c r="K455" s="21"/>
      <c r="L455" s="21"/>
      <c r="M455" s="21"/>
      <c r="N455" s="21"/>
      <c r="O455" s="21"/>
      <c r="P455" s="21"/>
      <c r="Q455" s="295"/>
      <c r="R455" s="295"/>
    </row>
    <row r="456" spans="1:18" s="18" customFormat="1" ht="12.75">
      <c r="A456" s="43"/>
      <c r="H456" s="21"/>
      <c r="I456" s="21"/>
      <c r="J456" s="21"/>
      <c r="K456" s="21"/>
      <c r="L456" s="21"/>
      <c r="M456" s="21"/>
      <c r="N456" s="21"/>
      <c r="O456" s="21"/>
      <c r="P456" s="21"/>
      <c r="Q456" s="295"/>
      <c r="R456" s="295"/>
    </row>
    <row r="457" spans="1:18" s="18" customFormat="1" ht="12.75">
      <c r="A457" s="43"/>
      <c r="H457" s="21"/>
      <c r="I457" s="21"/>
      <c r="J457" s="21"/>
      <c r="K457" s="21"/>
      <c r="L457" s="21"/>
      <c r="M457" s="21"/>
      <c r="N457" s="21"/>
      <c r="O457" s="21"/>
      <c r="P457" s="21"/>
      <c r="Q457" s="295"/>
      <c r="R457" s="295"/>
    </row>
    <row r="458" spans="1:18" s="18" customFormat="1" ht="12.75">
      <c r="A458" s="43"/>
      <c r="H458" s="21"/>
      <c r="I458" s="21"/>
      <c r="J458" s="21"/>
      <c r="K458" s="21"/>
      <c r="L458" s="21"/>
      <c r="M458" s="21"/>
      <c r="N458" s="21"/>
      <c r="O458" s="21"/>
      <c r="P458" s="21"/>
      <c r="Q458" s="295"/>
      <c r="R458" s="295"/>
    </row>
    <row r="459" spans="1:18" s="18" customFormat="1" ht="12.75">
      <c r="A459" s="43"/>
      <c r="H459" s="21"/>
      <c r="I459" s="21"/>
      <c r="J459" s="21"/>
      <c r="K459" s="21"/>
      <c r="L459" s="21"/>
      <c r="M459" s="21"/>
      <c r="N459" s="21"/>
      <c r="O459" s="21"/>
      <c r="P459" s="21"/>
      <c r="Q459" s="295"/>
      <c r="R459" s="295"/>
    </row>
    <row r="460" spans="1:18" s="18" customFormat="1" ht="12.75">
      <c r="A460" s="43"/>
      <c r="H460" s="21"/>
      <c r="I460" s="21"/>
      <c r="J460" s="21"/>
      <c r="K460" s="21"/>
      <c r="L460" s="21"/>
      <c r="M460" s="21"/>
      <c r="N460" s="21"/>
      <c r="O460" s="21"/>
      <c r="P460" s="21"/>
      <c r="Q460" s="295"/>
      <c r="R460" s="295"/>
    </row>
    <row r="461" spans="1:18" s="18" customFormat="1" ht="12.75">
      <c r="A461" s="43"/>
      <c r="H461" s="21"/>
      <c r="I461" s="21"/>
      <c r="J461" s="21"/>
      <c r="K461" s="21"/>
      <c r="L461" s="21"/>
      <c r="M461" s="21"/>
      <c r="N461" s="21"/>
      <c r="O461" s="21"/>
      <c r="P461" s="21"/>
      <c r="Q461" s="295"/>
      <c r="R461" s="295"/>
    </row>
    <row r="462" spans="1:18" s="18" customFormat="1" ht="12.75">
      <c r="A462" s="43"/>
      <c r="H462" s="21"/>
      <c r="I462" s="21"/>
      <c r="J462" s="21"/>
      <c r="K462" s="21"/>
      <c r="L462" s="21"/>
      <c r="M462" s="21"/>
      <c r="N462" s="21"/>
      <c r="O462" s="21"/>
      <c r="P462" s="21"/>
      <c r="Q462" s="295"/>
      <c r="R462" s="295"/>
    </row>
    <row r="463" spans="1:18" s="18" customFormat="1" ht="12.75">
      <c r="A463" s="43"/>
      <c r="H463" s="21"/>
      <c r="I463" s="21"/>
      <c r="J463" s="21"/>
      <c r="K463" s="21"/>
      <c r="L463" s="21"/>
      <c r="M463" s="21"/>
      <c r="N463" s="21"/>
      <c r="O463" s="21"/>
      <c r="P463" s="21"/>
      <c r="Q463" s="295"/>
      <c r="R463" s="295"/>
    </row>
    <row r="464" spans="1:18" s="18" customFormat="1" ht="12.75">
      <c r="A464" s="43"/>
      <c r="H464" s="21"/>
      <c r="I464" s="21"/>
      <c r="J464" s="21"/>
      <c r="K464" s="21"/>
      <c r="L464" s="21"/>
      <c r="M464" s="21"/>
      <c r="N464" s="21"/>
      <c r="O464" s="21"/>
      <c r="P464" s="21"/>
      <c r="Q464" s="295"/>
      <c r="R464" s="295"/>
    </row>
    <row r="465" spans="1:18" s="18" customFormat="1" ht="12.75">
      <c r="A465" s="43"/>
      <c r="H465" s="21"/>
      <c r="I465" s="21"/>
      <c r="J465" s="21"/>
      <c r="K465" s="21"/>
      <c r="L465" s="21"/>
      <c r="M465" s="21"/>
      <c r="N465" s="21"/>
      <c r="O465" s="21"/>
      <c r="P465" s="21"/>
      <c r="Q465" s="295"/>
      <c r="R465" s="295"/>
    </row>
    <row r="466" spans="1:18" s="18" customFormat="1" ht="12.75">
      <c r="A466" s="43"/>
      <c r="H466" s="21"/>
      <c r="I466" s="21"/>
      <c r="J466" s="21"/>
      <c r="K466" s="21"/>
      <c r="L466" s="21"/>
      <c r="M466" s="21"/>
      <c r="N466" s="21"/>
      <c r="O466" s="21"/>
      <c r="P466" s="21"/>
      <c r="Q466" s="295"/>
      <c r="R466" s="295"/>
    </row>
    <row r="467" spans="1:18" s="18" customFormat="1" ht="12.75">
      <c r="A467" s="43"/>
      <c r="H467" s="21"/>
      <c r="I467" s="21"/>
      <c r="J467" s="21"/>
      <c r="K467" s="21"/>
      <c r="L467" s="21"/>
      <c r="M467" s="21"/>
      <c r="N467" s="21"/>
      <c r="O467" s="21"/>
      <c r="P467" s="21"/>
      <c r="Q467" s="295"/>
      <c r="R467" s="295"/>
    </row>
    <row r="468" spans="1:18" s="18" customFormat="1" ht="12.75">
      <c r="A468" s="43"/>
      <c r="H468" s="21"/>
      <c r="I468" s="21"/>
      <c r="J468" s="21"/>
      <c r="K468" s="21"/>
      <c r="L468" s="21"/>
      <c r="M468" s="21"/>
      <c r="N468" s="21"/>
      <c r="O468" s="21"/>
      <c r="P468" s="21"/>
      <c r="Q468" s="295"/>
      <c r="R468" s="295"/>
    </row>
    <row r="469" spans="1:18" s="18" customFormat="1" ht="12.75">
      <c r="A469" s="43"/>
      <c r="H469" s="21"/>
      <c r="I469" s="21"/>
      <c r="J469" s="21"/>
      <c r="K469" s="21"/>
      <c r="L469" s="21"/>
      <c r="M469" s="21"/>
      <c r="N469" s="21"/>
      <c r="O469" s="21"/>
      <c r="P469" s="21"/>
      <c r="Q469" s="295"/>
      <c r="R469" s="295"/>
    </row>
    <row r="470" spans="1:18" s="18" customFormat="1" ht="12.75">
      <c r="A470" s="43"/>
      <c r="H470" s="21"/>
      <c r="I470" s="21"/>
      <c r="J470" s="21"/>
      <c r="K470" s="21"/>
      <c r="L470" s="21"/>
      <c r="M470" s="21"/>
      <c r="N470" s="21"/>
      <c r="O470" s="21"/>
      <c r="P470" s="21"/>
      <c r="Q470" s="295"/>
      <c r="R470" s="295"/>
    </row>
    <row r="471" spans="1:18" s="18" customFormat="1" ht="12.75">
      <c r="A471" s="43"/>
      <c r="H471" s="21"/>
      <c r="I471" s="21"/>
      <c r="J471" s="21"/>
      <c r="K471" s="21"/>
      <c r="L471" s="21"/>
      <c r="M471" s="21"/>
      <c r="N471" s="21"/>
      <c r="O471" s="21"/>
      <c r="P471" s="21"/>
      <c r="Q471" s="295"/>
      <c r="R471" s="295"/>
    </row>
    <row r="472" spans="1:18" s="18" customFormat="1" ht="12.75">
      <c r="A472" s="43"/>
      <c r="H472" s="21"/>
      <c r="I472" s="21"/>
      <c r="J472" s="21"/>
      <c r="K472" s="21"/>
      <c r="L472" s="21"/>
      <c r="M472" s="21"/>
      <c r="N472" s="21"/>
      <c r="O472" s="21"/>
      <c r="P472" s="21"/>
      <c r="Q472" s="295"/>
      <c r="R472" s="295"/>
    </row>
    <row r="473" spans="1:18" s="18" customFormat="1" ht="12.75">
      <c r="A473" s="43"/>
      <c r="H473" s="21"/>
      <c r="I473" s="21"/>
      <c r="J473" s="21"/>
      <c r="K473" s="21"/>
      <c r="L473" s="21"/>
      <c r="M473" s="21"/>
      <c r="N473" s="21"/>
      <c r="O473" s="21"/>
      <c r="P473" s="21"/>
      <c r="Q473" s="295"/>
      <c r="R473" s="295"/>
    </row>
    <row r="474" spans="1:18" s="18" customFormat="1" ht="12.75">
      <c r="A474" s="43"/>
      <c r="H474" s="21"/>
      <c r="I474" s="21"/>
      <c r="J474" s="21"/>
      <c r="K474" s="21"/>
      <c r="L474" s="21"/>
      <c r="M474" s="21"/>
      <c r="N474" s="21"/>
      <c r="O474" s="21"/>
      <c r="P474" s="21"/>
      <c r="Q474" s="295"/>
      <c r="R474" s="295"/>
    </row>
    <row r="475" spans="1:18" s="18" customFormat="1" ht="12.75">
      <c r="A475" s="43"/>
      <c r="H475" s="21"/>
      <c r="I475" s="21"/>
      <c r="J475" s="21"/>
      <c r="K475" s="21"/>
      <c r="L475" s="21"/>
      <c r="M475" s="21"/>
      <c r="N475" s="21"/>
      <c r="O475" s="21"/>
      <c r="P475" s="21"/>
      <c r="Q475" s="295"/>
      <c r="R475" s="295"/>
    </row>
    <row r="476" spans="1:18" s="18" customFormat="1" ht="12.75">
      <c r="A476" s="43"/>
      <c r="H476" s="21"/>
      <c r="I476" s="21"/>
      <c r="J476" s="21"/>
      <c r="K476" s="21"/>
      <c r="L476" s="21"/>
      <c r="M476" s="21"/>
      <c r="N476" s="21"/>
      <c r="O476" s="21"/>
      <c r="P476" s="21"/>
      <c r="Q476" s="295"/>
      <c r="R476" s="295"/>
    </row>
    <row r="477" spans="1:18" s="18" customFormat="1" ht="12.75">
      <c r="A477" s="43"/>
      <c r="H477" s="21"/>
      <c r="I477" s="21"/>
      <c r="J477" s="21"/>
      <c r="K477" s="21"/>
      <c r="L477" s="21"/>
      <c r="M477" s="21"/>
      <c r="N477" s="21"/>
      <c r="O477" s="21"/>
      <c r="P477" s="21"/>
      <c r="Q477" s="295"/>
      <c r="R477" s="295"/>
    </row>
    <row r="478" spans="1:18" s="18" customFormat="1" ht="12.75">
      <c r="A478" s="43"/>
      <c r="H478" s="21"/>
      <c r="I478" s="21"/>
      <c r="J478" s="21"/>
      <c r="K478" s="21"/>
      <c r="L478" s="21"/>
      <c r="M478" s="21"/>
      <c r="N478" s="21"/>
      <c r="O478" s="21"/>
      <c r="P478" s="21"/>
      <c r="Q478" s="295"/>
      <c r="R478" s="295"/>
    </row>
    <row r="479" spans="1:18" s="18" customFormat="1" ht="12.75">
      <c r="A479" s="43"/>
      <c r="H479" s="21"/>
      <c r="I479" s="21"/>
      <c r="J479" s="21"/>
      <c r="K479" s="21"/>
      <c r="L479" s="21"/>
      <c r="M479" s="21"/>
      <c r="N479" s="21"/>
      <c r="O479" s="21"/>
      <c r="P479" s="21"/>
      <c r="Q479" s="295"/>
      <c r="R479" s="295"/>
    </row>
    <row r="480" spans="1:18" s="18" customFormat="1" ht="12.75">
      <c r="A480" s="43"/>
      <c r="H480" s="21"/>
      <c r="I480" s="21"/>
      <c r="J480" s="21"/>
      <c r="K480" s="21"/>
      <c r="L480" s="21"/>
      <c r="M480" s="21"/>
      <c r="N480" s="21"/>
      <c r="O480" s="21"/>
      <c r="P480" s="21"/>
      <c r="Q480" s="295"/>
      <c r="R480" s="295"/>
    </row>
    <row r="481" spans="1:18" s="18" customFormat="1" ht="12.75">
      <c r="A481" s="43"/>
      <c r="H481" s="21"/>
      <c r="I481" s="21"/>
      <c r="J481" s="21"/>
      <c r="K481" s="21"/>
      <c r="L481" s="21"/>
      <c r="M481" s="21"/>
      <c r="N481" s="21"/>
      <c r="O481" s="21"/>
      <c r="P481" s="21"/>
      <c r="Q481" s="295"/>
      <c r="R481" s="295"/>
    </row>
    <row r="482" spans="1:18" s="18" customFormat="1" ht="12.75">
      <c r="A482" s="43"/>
      <c r="H482" s="21"/>
      <c r="I482" s="21"/>
      <c r="J482" s="21"/>
      <c r="K482" s="21"/>
      <c r="L482" s="21"/>
      <c r="M482" s="21"/>
      <c r="N482" s="21"/>
      <c r="O482" s="21"/>
      <c r="P482" s="21"/>
      <c r="Q482" s="295"/>
      <c r="R482" s="295"/>
    </row>
    <row r="483" spans="1:18" s="18" customFormat="1" ht="12.75">
      <c r="A483" s="43"/>
      <c r="H483" s="21"/>
      <c r="I483" s="21"/>
      <c r="J483" s="21"/>
      <c r="K483" s="21"/>
      <c r="L483" s="21"/>
      <c r="M483" s="21"/>
      <c r="N483" s="21"/>
      <c r="O483" s="21"/>
      <c r="P483" s="21"/>
      <c r="Q483" s="295"/>
      <c r="R483" s="295"/>
    </row>
    <row r="484" spans="1:18" s="18" customFormat="1" ht="12.75">
      <c r="A484" s="43"/>
      <c r="H484" s="21"/>
      <c r="I484" s="21"/>
      <c r="J484" s="21"/>
      <c r="K484" s="21"/>
      <c r="L484" s="21"/>
      <c r="M484" s="21"/>
      <c r="N484" s="21"/>
      <c r="O484" s="21"/>
      <c r="P484" s="21"/>
      <c r="Q484" s="295"/>
      <c r="R484" s="295"/>
    </row>
    <row r="485" spans="1:18" s="18" customFormat="1" ht="12.75">
      <c r="A485" s="43"/>
      <c r="H485" s="21"/>
      <c r="I485" s="21"/>
      <c r="J485" s="21"/>
      <c r="K485" s="21"/>
      <c r="L485" s="21"/>
      <c r="M485" s="21"/>
      <c r="N485" s="21"/>
      <c r="O485" s="21"/>
      <c r="P485" s="21"/>
      <c r="Q485" s="295"/>
      <c r="R485" s="295"/>
    </row>
    <row r="486" spans="1:18" s="18" customFormat="1" ht="12.75">
      <c r="A486" s="43"/>
      <c r="H486" s="21"/>
      <c r="I486" s="21"/>
      <c r="J486" s="21"/>
      <c r="K486" s="21"/>
      <c r="L486" s="21"/>
      <c r="M486" s="21"/>
      <c r="N486" s="21"/>
      <c r="O486" s="21"/>
      <c r="P486" s="21"/>
      <c r="Q486" s="295"/>
      <c r="R486" s="295"/>
    </row>
    <row r="487" spans="1:18" s="18" customFormat="1" ht="12.75">
      <c r="A487" s="43"/>
      <c r="H487" s="21"/>
      <c r="I487" s="21"/>
      <c r="J487" s="21"/>
      <c r="K487" s="21"/>
      <c r="L487" s="21"/>
      <c r="M487" s="21"/>
      <c r="N487" s="21"/>
      <c r="O487" s="21"/>
      <c r="P487" s="21"/>
      <c r="Q487" s="295"/>
      <c r="R487" s="295"/>
    </row>
    <row r="488" spans="1:18" s="18" customFormat="1" ht="12.75">
      <c r="A488" s="43"/>
      <c r="H488" s="21"/>
      <c r="I488" s="21"/>
      <c r="J488" s="21"/>
      <c r="K488" s="21"/>
      <c r="L488" s="21"/>
      <c r="M488" s="21"/>
      <c r="N488" s="21"/>
      <c r="O488" s="21"/>
      <c r="P488" s="21"/>
      <c r="Q488" s="295"/>
      <c r="R488" s="295"/>
    </row>
    <row r="489" spans="1:18" s="18" customFormat="1" ht="12.75">
      <c r="A489" s="43"/>
      <c r="H489" s="21"/>
      <c r="I489" s="21"/>
      <c r="J489" s="21"/>
      <c r="K489" s="21"/>
      <c r="L489" s="21"/>
      <c r="M489" s="21"/>
      <c r="N489" s="21"/>
      <c r="O489" s="21"/>
      <c r="P489" s="21"/>
      <c r="Q489" s="295"/>
      <c r="R489" s="295"/>
    </row>
    <row r="490" spans="1:18" s="18" customFormat="1" ht="12.75">
      <c r="A490" s="43"/>
      <c r="H490" s="21"/>
      <c r="I490" s="21"/>
      <c r="J490" s="21"/>
      <c r="K490" s="21"/>
      <c r="L490" s="21"/>
      <c r="M490" s="21"/>
      <c r="N490" s="21"/>
      <c r="O490" s="21"/>
      <c r="P490" s="21"/>
      <c r="Q490" s="295"/>
      <c r="R490" s="295"/>
    </row>
    <row r="491" spans="1:18" s="18" customFormat="1" ht="12.75">
      <c r="A491" s="43"/>
      <c r="H491" s="21"/>
      <c r="I491" s="21"/>
      <c r="J491" s="21"/>
      <c r="K491" s="21"/>
      <c r="L491" s="21"/>
      <c r="M491" s="21"/>
      <c r="N491" s="21"/>
      <c r="O491" s="21"/>
      <c r="P491" s="21"/>
      <c r="Q491" s="295"/>
      <c r="R491" s="295"/>
    </row>
    <row r="492" spans="1:18" s="18" customFormat="1" ht="12.75">
      <c r="A492" s="43"/>
      <c r="H492" s="21"/>
      <c r="I492" s="21"/>
      <c r="J492" s="21"/>
      <c r="K492" s="21"/>
      <c r="L492" s="21"/>
      <c r="M492" s="21"/>
      <c r="N492" s="21"/>
      <c r="O492" s="21"/>
      <c r="P492" s="21"/>
      <c r="Q492" s="295"/>
      <c r="R492" s="295"/>
    </row>
    <row r="493" spans="1:18" s="18" customFormat="1" ht="12.75">
      <c r="A493" s="43"/>
      <c r="H493" s="21"/>
      <c r="I493" s="21"/>
      <c r="J493" s="21"/>
      <c r="K493" s="21"/>
      <c r="L493" s="21"/>
      <c r="M493" s="21"/>
      <c r="N493" s="21"/>
      <c r="O493" s="21"/>
      <c r="P493" s="21"/>
      <c r="Q493" s="295"/>
      <c r="R493" s="295"/>
    </row>
    <row r="494" spans="1:18" s="18" customFormat="1" ht="12.75">
      <c r="A494" s="43"/>
      <c r="H494" s="21"/>
      <c r="I494" s="21"/>
      <c r="J494" s="21"/>
      <c r="K494" s="21"/>
      <c r="L494" s="21"/>
      <c r="M494" s="21"/>
      <c r="N494" s="21"/>
      <c r="O494" s="21"/>
      <c r="P494" s="21"/>
      <c r="Q494" s="295"/>
      <c r="R494" s="295"/>
    </row>
    <row r="495" spans="1:18" s="18" customFormat="1" ht="12.75">
      <c r="A495" s="43"/>
      <c r="H495" s="21"/>
      <c r="I495" s="21"/>
      <c r="J495" s="21"/>
      <c r="K495" s="21"/>
      <c r="L495" s="21"/>
      <c r="M495" s="21"/>
      <c r="N495" s="21"/>
      <c r="O495" s="21"/>
      <c r="P495" s="21"/>
      <c r="Q495" s="295"/>
      <c r="R495" s="295"/>
    </row>
    <row r="496" spans="1:18" s="18" customFormat="1" ht="12.75">
      <c r="A496" s="43"/>
      <c r="H496" s="21"/>
      <c r="I496" s="21"/>
      <c r="J496" s="21"/>
      <c r="K496" s="21"/>
      <c r="L496" s="21"/>
      <c r="M496" s="21"/>
      <c r="N496" s="21"/>
      <c r="O496" s="21"/>
      <c r="P496" s="21"/>
      <c r="Q496" s="295"/>
      <c r="R496" s="295"/>
    </row>
    <row r="497" spans="1:18" s="18" customFormat="1" ht="12.75">
      <c r="A497" s="43"/>
      <c r="H497" s="21"/>
      <c r="I497" s="21"/>
      <c r="J497" s="21"/>
      <c r="K497" s="21"/>
      <c r="L497" s="21"/>
      <c r="M497" s="21"/>
      <c r="N497" s="21"/>
      <c r="O497" s="21"/>
      <c r="P497" s="21"/>
      <c r="Q497" s="295"/>
      <c r="R497" s="295"/>
    </row>
    <row r="498" spans="1:18" s="18" customFormat="1" ht="12.75">
      <c r="A498" s="43"/>
      <c r="H498" s="21"/>
      <c r="I498" s="21"/>
      <c r="J498" s="21"/>
      <c r="K498" s="21"/>
      <c r="L498" s="21"/>
      <c r="M498" s="21"/>
      <c r="N498" s="21"/>
      <c r="O498" s="21"/>
      <c r="P498" s="21"/>
      <c r="Q498" s="295"/>
      <c r="R498" s="295"/>
    </row>
    <row r="499" spans="1:18" s="18" customFormat="1" ht="12.75">
      <c r="A499" s="43"/>
      <c r="H499" s="21"/>
      <c r="I499" s="21"/>
      <c r="J499" s="21"/>
      <c r="K499" s="21"/>
      <c r="L499" s="21"/>
      <c r="M499" s="21"/>
      <c r="N499" s="21"/>
      <c r="O499" s="21"/>
      <c r="P499" s="21"/>
      <c r="Q499" s="295"/>
      <c r="R499" s="295"/>
    </row>
    <row r="500" spans="1:18" s="18" customFormat="1" ht="12.75">
      <c r="A500" s="43"/>
      <c r="H500" s="21"/>
      <c r="I500" s="21"/>
      <c r="J500" s="21"/>
      <c r="K500" s="21"/>
      <c r="L500" s="21"/>
      <c r="M500" s="21"/>
      <c r="N500" s="21"/>
      <c r="O500" s="21"/>
      <c r="P500" s="21"/>
      <c r="Q500" s="295"/>
      <c r="R500" s="295"/>
    </row>
    <row r="501" spans="1:18" s="18" customFormat="1" ht="12.75">
      <c r="A501" s="43"/>
      <c r="H501" s="21"/>
      <c r="I501" s="21"/>
      <c r="J501" s="21"/>
      <c r="K501" s="21"/>
      <c r="L501" s="21"/>
      <c r="M501" s="21"/>
      <c r="N501" s="21"/>
      <c r="O501" s="21"/>
      <c r="P501" s="21"/>
      <c r="Q501" s="295"/>
      <c r="R501" s="295"/>
    </row>
    <row r="502" spans="1:18" s="18" customFormat="1" ht="12.75">
      <c r="A502" s="43"/>
      <c r="H502" s="21"/>
      <c r="I502" s="21"/>
      <c r="J502" s="21"/>
      <c r="K502" s="21"/>
      <c r="L502" s="21"/>
      <c r="M502" s="21"/>
      <c r="N502" s="21"/>
      <c r="O502" s="21"/>
      <c r="P502" s="21"/>
      <c r="Q502" s="295"/>
      <c r="R502" s="295"/>
    </row>
    <row r="503" spans="1:18" s="18" customFormat="1" ht="12.75">
      <c r="A503" s="43"/>
      <c r="H503" s="21"/>
      <c r="I503" s="21"/>
      <c r="J503" s="21"/>
      <c r="K503" s="21"/>
      <c r="L503" s="21"/>
      <c r="M503" s="21"/>
      <c r="N503" s="21"/>
      <c r="O503" s="21"/>
      <c r="P503" s="21"/>
      <c r="Q503" s="295"/>
      <c r="R503" s="295"/>
    </row>
    <row r="504" spans="1:18" s="18" customFormat="1" ht="12.75">
      <c r="A504" s="43"/>
      <c r="H504" s="21"/>
      <c r="I504" s="21"/>
      <c r="J504" s="21"/>
      <c r="K504" s="21"/>
      <c r="L504" s="21"/>
      <c r="M504" s="21"/>
      <c r="N504" s="21"/>
      <c r="O504" s="21"/>
      <c r="P504" s="21"/>
      <c r="Q504" s="295"/>
      <c r="R504" s="295"/>
    </row>
    <row r="505" spans="1:18" s="18" customFormat="1" ht="12.75">
      <c r="A505" s="43"/>
      <c r="H505" s="21"/>
      <c r="I505" s="21"/>
      <c r="J505" s="21"/>
      <c r="K505" s="21"/>
      <c r="L505" s="21"/>
      <c r="M505" s="21"/>
      <c r="N505" s="21"/>
      <c r="O505" s="21"/>
      <c r="P505" s="21"/>
      <c r="Q505" s="295"/>
      <c r="R505" s="295"/>
    </row>
    <row r="506" spans="1:18" s="18" customFormat="1" ht="12.75">
      <c r="A506" s="43"/>
      <c r="H506" s="21"/>
      <c r="I506" s="21"/>
      <c r="J506" s="21"/>
      <c r="K506" s="21"/>
      <c r="L506" s="21"/>
      <c r="M506" s="21"/>
      <c r="N506" s="21"/>
      <c r="O506" s="21"/>
      <c r="P506" s="21"/>
      <c r="Q506" s="295"/>
      <c r="R506" s="295"/>
    </row>
    <row r="507" spans="1:18" s="18" customFormat="1" ht="12.75">
      <c r="A507" s="43"/>
      <c r="H507" s="21"/>
      <c r="I507" s="21"/>
      <c r="J507" s="21"/>
      <c r="K507" s="21"/>
      <c r="L507" s="21"/>
      <c r="M507" s="21"/>
      <c r="N507" s="21"/>
      <c r="O507" s="21"/>
      <c r="P507" s="21"/>
      <c r="Q507" s="295"/>
      <c r="R507" s="295"/>
    </row>
    <row r="508" spans="1:18" s="18" customFormat="1" ht="12.75">
      <c r="A508" s="43"/>
      <c r="H508" s="21"/>
      <c r="I508" s="21"/>
      <c r="J508" s="21"/>
      <c r="K508" s="21"/>
      <c r="L508" s="21"/>
      <c r="M508" s="21"/>
      <c r="N508" s="21"/>
      <c r="O508" s="21"/>
      <c r="P508" s="21"/>
      <c r="Q508" s="295"/>
      <c r="R508" s="295"/>
    </row>
    <row r="509" spans="1:18" s="18" customFormat="1" ht="12.75">
      <c r="A509" s="43"/>
      <c r="H509" s="21"/>
      <c r="I509" s="21"/>
      <c r="J509" s="21"/>
      <c r="K509" s="21"/>
      <c r="L509" s="21"/>
      <c r="M509" s="21"/>
      <c r="N509" s="21"/>
      <c r="O509" s="21"/>
      <c r="P509" s="21"/>
      <c r="Q509" s="295"/>
      <c r="R509" s="295"/>
    </row>
    <row r="510" spans="1:18" s="18" customFormat="1" ht="12.75">
      <c r="A510" s="43"/>
      <c r="H510" s="21"/>
      <c r="I510" s="21"/>
      <c r="J510" s="21"/>
      <c r="K510" s="21"/>
      <c r="L510" s="21"/>
      <c r="M510" s="21"/>
      <c r="N510" s="21"/>
      <c r="O510" s="21"/>
      <c r="P510" s="21"/>
      <c r="Q510" s="295"/>
      <c r="R510" s="295"/>
    </row>
    <row r="511" spans="1:18" s="18" customFormat="1" ht="12.75">
      <c r="A511" s="43"/>
      <c r="H511" s="21"/>
      <c r="I511" s="21"/>
      <c r="J511" s="21"/>
      <c r="K511" s="21"/>
      <c r="L511" s="21"/>
      <c r="M511" s="21"/>
      <c r="N511" s="21"/>
      <c r="O511" s="21"/>
      <c r="P511" s="21"/>
      <c r="Q511" s="295"/>
      <c r="R511" s="295"/>
    </row>
    <row r="512" spans="1:18" s="18" customFormat="1" ht="12.75">
      <c r="A512" s="43"/>
      <c r="H512" s="21"/>
      <c r="I512" s="21"/>
      <c r="J512" s="21"/>
      <c r="K512" s="21"/>
      <c r="L512" s="21"/>
      <c r="M512" s="21"/>
      <c r="N512" s="21"/>
      <c r="O512" s="21"/>
      <c r="P512" s="21"/>
      <c r="Q512" s="295"/>
      <c r="R512" s="295"/>
    </row>
    <row r="513" spans="1:18" s="18" customFormat="1" ht="12.75">
      <c r="A513" s="43"/>
      <c r="H513" s="21"/>
      <c r="I513" s="21"/>
      <c r="J513" s="21"/>
      <c r="K513" s="21"/>
      <c r="L513" s="21"/>
      <c r="M513" s="21"/>
      <c r="N513" s="21"/>
      <c r="O513" s="21"/>
      <c r="P513" s="21"/>
      <c r="Q513" s="295"/>
      <c r="R513" s="295"/>
    </row>
    <row r="514" spans="1:18" s="18" customFormat="1" ht="12.75">
      <c r="A514" s="43"/>
      <c r="H514" s="21"/>
      <c r="I514" s="21"/>
      <c r="J514" s="21"/>
      <c r="K514" s="21"/>
      <c r="L514" s="21"/>
      <c r="M514" s="21"/>
      <c r="N514" s="21"/>
      <c r="O514" s="21"/>
      <c r="P514" s="21"/>
      <c r="Q514" s="295"/>
      <c r="R514" s="295"/>
    </row>
    <row r="515" spans="1:18" s="18" customFormat="1" ht="12.75">
      <c r="A515" s="43"/>
      <c r="H515" s="21"/>
      <c r="I515" s="21"/>
      <c r="J515" s="21"/>
      <c r="K515" s="21"/>
      <c r="L515" s="21"/>
      <c r="M515" s="21"/>
      <c r="N515" s="21"/>
      <c r="O515" s="21"/>
      <c r="P515" s="21"/>
      <c r="Q515" s="295"/>
      <c r="R515" s="295"/>
    </row>
    <row r="516" spans="1:18" s="18" customFormat="1" ht="12.75">
      <c r="A516" s="43"/>
      <c r="H516" s="21"/>
      <c r="I516" s="21"/>
      <c r="J516" s="21"/>
      <c r="K516" s="21"/>
      <c r="L516" s="21"/>
      <c r="M516" s="21"/>
      <c r="N516" s="21"/>
      <c r="O516" s="21"/>
      <c r="P516" s="21"/>
      <c r="Q516" s="295"/>
      <c r="R516" s="295"/>
    </row>
    <row r="517" spans="1:18" s="18" customFormat="1" ht="12.75">
      <c r="A517" s="43"/>
      <c r="H517" s="21"/>
      <c r="I517" s="21"/>
      <c r="J517" s="21"/>
      <c r="K517" s="21"/>
      <c r="L517" s="21"/>
      <c r="M517" s="21"/>
      <c r="N517" s="21"/>
      <c r="O517" s="21"/>
      <c r="P517" s="21"/>
      <c r="Q517" s="295"/>
      <c r="R517" s="295"/>
    </row>
    <row r="518" spans="1:18" s="18" customFormat="1" ht="12.75">
      <c r="A518" s="43"/>
      <c r="H518" s="21"/>
      <c r="I518" s="21"/>
      <c r="J518" s="21"/>
      <c r="K518" s="21"/>
      <c r="L518" s="21"/>
      <c r="M518" s="21"/>
      <c r="N518" s="21"/>
      <c r="O518" s="21"/>
      <c r="P518" s="21"/>
      <c r="Q518" s="295"/>
      <c r="R518" s="295"/>
    </row>
    <row r="519" spans="1:18" s="18" customFormat="1" ht="12.75">
      <c r="A519" s="43"/>
      <c r="H519" s="21"/>
      <c r="I519" s="21"/>
      <c r="J519" s="21"/>
      <c r="K519" s="21"/>
      <c r="L519" s="21"/>
      <c r="M519" s="21"/>
      <c r="N519" s="21"/>
      <c r="O519" s="21"/>
      <c r="P519" s="21"/>
      <c r="Q519" s="295"/>
      <c r="R519" s="295"/>
    </row>
    <row r="520" spans="1:18" s="18" customFormat="1" ht="12.75">
      <c r="A520" s="43"/>
      <c r="H520" s="21"/>
      <c r="I520" s="21"/>
      <c r="J520" s="21"/>
      <c r="K520" s="21"/>
      <c r="L520" s="21"/>
      <c r="M520" s="21"/>
      <c r="N520" s="21"/>
      <c r="O520" s="21"/>
      <c r="P520" s="21"/>
      <c r="Q520" s="295"/>
      <c r="R520" s="295"/>
    </row>
    <row r="521" spans="1:18" s="18" customFormat="1" ht="12.75">
      <c r="A521" s="43"/>
      <c r="H521" s="21"/>
      <c r="I521" s="21"/>
      <c r="J521" s="21"/>
      <c r="K521" s="21"/>
      <c r="L521" s="21"/>
      <c r="M521" s="21"/>
      <c r="N521" s="21"/>
      <c r="O521" s="21"/>
      <c r="P521" s="21"/>
      <c r="Q521" s="295"/>
      <c r="R521" s="295"/>
    </row>
    <row r="522" spans="1:18" s="18" customFormat="1" ht="12.75">
      <c r="A522" s="43"/>
      <c r="H522" s="21"/>
      <c r="I522" s="21"/>
      <c r="J522" s="21"/>
      <c r="K522" s="21"/>
      <c r="L522" s="21"/>
      <c r="M522" s="21"/>
      <c r="N522" s="21"/>
      <c r="O522" s="21"/>
      <c r="P522" s="21"/>
      <c r="Q522" s="295"/>
      <c r="R522" s="295"/>
    </row>
    <row r="523" spans="1:18" s="18" customFormat="1" ht="12.75">
      <c r="A523" s="43"/>
      <c r="H523" s="21"/>
      <c r="I523" s="21"/>
      <c r="J523" s="21"/>
      <c r="K523" s="21"/>
      <c r="L523" s="21"/>
      <c r="M523" s="21"/>
      <c r="N523" s="21"/>
      <c r="O523" s="21"/>
      <c r="P523" s="21"/>
      <c r="Q523" s="295"/>
      <c r="R523" s="295"/>
    </row>
    <row r="524" spans="1:18" s="18" customFormat="1" ht="12.75">
      <c r="A524" s="43"/>
      <c r="H524" s="21"/>
      <c r="I524" s="21"/>
      <c r="J524" s="21"/>
      <c r="K524" s="21"/>
      <c r="L524" s="21"/>
      <c r="M524" s="21"/>
      <c r="N524" s="21"/>
      <c r="O524" s="21"/>
      <c r="P524" s="21"/>
      <c r="Q524" s="295"/>
      <c r="R524" s="295"/>
    </row>
    <row r="525" spans="1:18" s="18" customFormat="1" ht="12.75">
      <c r="A525" s="43"/>
      <c r="H525" s="21"/>
      <c r="I525" s="21"/>
      <c r="J525" s="21"/>
      <c r="K525" s="21"/>
      <c r="L525" s="21"/>
      <c r="M525" s="21"/>
      <c r="N525" s="21"/>
      <c r="O525" s="21"/>
      <c r="P525" s="21"/>
      <c r="Q525" s="295"/>
      <c r="R525" s="295"/>
    </row>
    <row r="526" spans="1:18" s="18" customFormat="1" ht="12.75">
      <c r="A526" s="43"/>
      <c r="H526" s="21"/>
      <c r="I526" s="21"/>
      <c r="J526" s="21"/>
      <c r="K526" s="21"/>
      <c r="L526" s="21"/>
      <c r="M526" s="21"/>
      <c r="N526" s="21"/>
      <c r="O526" s="21"/>
      <c r="P526" s="21"/>
      <c r="Q526" s="295"/>
      <c r="R526" s="295"/>
    </row>
    <row r="527" spans="1:18" s="18" customFormat="1" ht="12.75">
      <c r="A527" s="43"/>
      <c r="H527" s="21"/>
      <c r="I527" s="21"/>
      <c r="J527" s="21"/>
      <c r="K527" s="21"/>
      <c r="L527" s="21"/>
      <c r="M527" s="21"/>
      <c r="N527" s="21"/>
      <c r="O527" s="21"/>
      <c r="P527" s="21"/>
      <c r="Q527" s="295"/>
      <c r="R527" s="295"/>
    </row>
    <row r="528" spans="1:18" s="18" customFormat="1" ht="12.75">
      <c r="A528" s="43"/>
      <c r="H528" s="21"/>
      <c r="I528" s="21"/>
      <c r="J528" s="21"/>
      <c r="K528" s="21"/>
      <c r="L528" s="21"/>
      <c r="M528" s="21"/>
      <c r="N528" s="21"/>
      <c r="O528" s="21"/>
      <c r="P528" s="21"/>
      <c r="Q528" s="295"/>
      <c r="R528" s="295"/>
    </row>
    <row r="529" spans="1:18" s="18" customFormat="1" ht="12.75">
      <c r="A529" s="43"/>
      <c r="H529" s="21"/>
      <c r="I529" s="21"/>
      <c r="J529" s="21"/>
      <c r="K529" s="21"/>
      <c r="L529" s="21"/>
      <c r="M529" s="21"/>
      <c r="N529" s="21"/>
      <c r="O529" s="21"/>
      <c r="P529" s="21"/>
      <c r="Q529" s="295"/>
      <c r="R529" s="295"/>
    </row>
    <row r="530" spans="1:18" s="18" customFormat="1" ht="12.75">
      <c r="A530" s="43"/>
      <c r="H530" s="21"/>
      <c r="I530" s="21"/>
      <c r="J530" s="21"/>
      <c r="K530" s="21"/>
      <c r="L530" s="21"/>
      <c r="M530" s="21"/>
      <c r="N530" s="21"/>
      <c r="O530" s="21"/>
      <c r="P530" s="21"/>
      <c r="Q530" s="295"/>
      <c r="R530" s="295"/>
    </row>
    <row r="531" spans="1:18" s="18" customFormat="1" ht="12.75">
      <c r="A531" s="43"/>
      <c r="H531" s="21"/>
      <c r="I531" s="21"/>
      <c r="J531" s="21"/>
      <c r="K531" s="21"/>
      <c r="L531" s="21"/>
      <c r="M531" s="21"/>
      <c r="N531" s="21"/>
      <c r="O531" s="21"/>
      <c r="P531" s="21"/>
      <c r="Q531" s="295"/>
      <c r="R531" s="295"/>
    </row>
    <row r="532" spans="1:18" s="18" customFormat="1" ht="12.75">
      <c r="A532" s="43"/>
      <c r="H532" s="21"/>
      <c r="I532" s="21"/>
      <c r="J532" s="21"/>
      <c r="K532" s="21"/>
      <c r="L532" s="21"/>
      <c r="M532" s="21"/>
      <c r="N532" s="21"/>
      <c r="O532" s="21"/>
      <c r="P532" s="21"/>
      <c r="Q532" s="295"/>
      <c r="R532" s="295"/>
    </row>
    <row r="533" spans="1:18" s="18" customFormat="1" ht="12.75">
      <c r="A533" s="43"/>
      <c r="H533" s="21"/>
      <c r="I533" s="21"/>
      <c r="J533" s="21"/>
      <c r="K533" s="21"/>
      <c r="L533" s="21"/>
      <c r="M533" s="21"/>
      <c r="N533" s="21"/>
      <c r="O533" s="21"/>
      <c r="P533" s="21"/>
      <c r="Q533" s="295"/>
      <c r="R533" s="295"/>
    </row>
    <row r="534" spans="1:18" s="18" customFormat="1" ht="12.75">
      <c r="A534" s="43"/>
      <c r="H534" s="21"/>
      <c r="I534" s="21"/>
      <c r="J534" s="21"/>
      <c r="K534" s="21"/>
      <c r="L534" s="21"/>
      <c r="M534" s="21"/>
      <c r="N534" s="21"/>
      <c r="O534" s="21"/>
      <c r="P534" s="21"/>
      <c r="Q534" s="295"/>
      <c r="R534" s="295"/>
    </row>
    <row r="535" spans="1:18" s="18" customFormat="1" ht="12.75">
      <c r="A535" s="43"/>
      <c r="H535" s="21"/>
      <c r="I535" s="21"/>
      <c r="J535" s="21"/>
      <c r="K535" s="21"/>
      <c r="L535" s="21"/>
      <c r="M535" s="21"/>
      <c r="N535" s="21"/>
      <c r="O535" s="21"/>
      <c r="P535" s="21"/>
      <c r="Q535" s="295"/>
      <c r="R535" s="295"/>
    </row>
    <row r="536" spans="1:18" s="18" customFormat="1" ht="12.75">
      <c r="A536" s="43"/>
      <c r="H536" s="21"/>
      <c r="I536" s="21"/>
      <c r="J536" s="21"/>
      <c r="K536" s="21"/>
      <c r="L536" s="21"/>
      <c r="M536" s="21"/>
      <c r="N536" s="21"/>
      <c r="O536" s="21"/>
      <c r="P536" s="21"/>
      <c r="Q536" s="295"/>
      <c r="R536" s="295"/>
    </row>
    <row r="537" spans="1:18" s="18" customFormat="1" ht="12.75">
      <c r="A537" s="43"/>
      <c r="H537" s="21"/>
      <c r="I537" s="21"/>
      <c r="J537" s="21"/>
      <c r="K537" s="21"/>
      <c r="L537" s="21"/>
      <c r="M537" s="21"/>
      <c r="N537" s="21"/>
      <c r="O537" s="21"/>
      <c r="P537" s="21"/>
      <c r="Q537" s="295"/>
      <c r="R537" s="295"/>
    </row>
    <row r="538" spans="1:18" s="18" customFormat="1" ht="12.75">
      <c r="A538" s="43"/>
      <c r="H538" s="21"/>
      <c r="I538" s="21"/>
      <c r="J538" s="21"/>
      <c r="K538" s="21"/>
      <c r="L538" s="21"/>
      <c r="M538" s="21"/>
      <c r="N538" s="21"/>
      <c r="O538" s="21"/>
      <c r="P538" s="21"/>
      <c r="Q538" s="295"/>
      <c r="R538" s="295"/>
    </row>
    <row r="539" spans="1:18" s="18" customFormat="1" ht="12.75">
      <c r="A539" s="43"/>
      <c r="H539" s="21"/>
      <c r="I539" s="21"/>
      <c r="J539" s="21"/>
      <c r="K539" s="21"/>
      <c r="L539" s="21"/>
      <c r="M539" s="21"/>
      <c r="N539" s="21"/>
      <c r="O539" s="21"/>
      <c r="P539" s="21"/>
      <c r="Q539" s="295"/>
      <c r="R539" s="295"/>
    </row>
    <row r="540" spans="1:18" s="18" customFormat="1" ht="12.75">
      <c r="A540" s="43"/>
      <c r="H540" s="21"/>
      <c r="I540" s="21"/>
      <c r="J540" s="21"/>
      <c r="K540" s="21"/>
      <c r="L540" s="21"/>
      <c r="M540" s="21"/>
      <c r="N540" s="21"/>
      <c r="O540" s="21"/>
      <c r="P540" s="21"/>
      <c r="Q540" s="295"/>
      <c r="R540" s="295"/>
    </row>
    <row r="541" spans="1:18" s="18" customFormat="1" ht="12.75">
      <c r="A541" s="43"/>
      <c r="H541" s="21"/>
      <c r="I541" s="21"/>
      <c r="J541" s="21"/>
      <c r="K541" s="21"/>
      <c r="L541" s="21"/>
      <c r="M541" s="21"/>
      <c r="N541" s="21"/>
      <c r="O541" s="21"/>
      <c r="P541" s="21"/>
      <c r="Q541" s="295"/>
      <c r="R541" s="295"/>
    </row>
    <row r="542" spans="1:18" s="18" customFormat="1" ht="12.75">
      <c r="A542" s="43"/>
      <c r="H542" s="21"/>
      <c r="I542" s="21"/>
      <c r="J542" s="21"/>
      <c r="K542" s="21"/>
      <c r="L542" s="21"/>
      <c r="M542" s="21"/>
      <c r="N542" s="21"/>
      <c r="O542" s="21"/>
      <c r="P542" s="21"/>
      <c r="Q542" s="295"/>
      <c r="R542" s="295"/>
    </row>
    <row r="543" spans="1:18" s="18" customFormat="1" ht="12.75">
      <c r="A543" s="43"/>
      <c r="H543" s="21"/>
      <c r="I543" s="21"/>
      <c r="J543" s="21"/>
      <c r="K543" s="21"/>
      <c r="L543" s="21"/>
      <c r="M543" s="21"/>
      <c r="N543" s="21"/>
      <c r="O543" s="21"/>
      <c r="P543" s="21"/>
      <c r="Q543" s="295"/>
      <c r="R543" s="295"/>
    </row>
    <row r="544" spans="1:18" s="18" customFormat="1" ht="12.75">
      <c r="A544" s="43"/>
      <c r="H544" s="21"/>
      <c r="I544" s="21"/>
      <c r="J544" s="21"/>
      <c r="K544" s="21"/>
      <c r="L544" s="21"/>
      <c r="M544" s="21"/>
      <c r="N544" s="21"/>
      <c r="O544" s="21"/>
      <c r="P544" s="21"/>
      <c r="Q544" s="295"/>
      <c r="R544" s="295"/>
    </row>
    <row r="545" spans="1:18" s="18" customFormat="1" ht="12.75">
      <c r="A545" s="43"/>
      <c r="H545" s="21"/>
      <c r="I545" s="21"/>
      <c r="J545" s="21"/>
      <c r="K545" s="21"/>
      <c r="L545" s="21"/>
      <c r="M545" s="21"/>
      <c r="N545" s="21"/>
      <c r="O545" s="21"/>
      <c r="P545" s="21"/>
      <c r="Q545" s="295"/>
      <c r="R545" s="295"/>
    </row>
    <row r="546" spans="1:18" s="18" customFormat="1" ht="12.75">
      <c r="A546" s="43"/>
      <c r="H546" s="21"/>
      <c r="I546" s="21"/>
      <c r="J546" s="21"/>
      <c r="K546" s="21"/>
      <c r="L546" s="21"/>
      <c r="M546" s="21"/>
      <c r="N546" s="21"/>
      <c r="O546" s="21"/>
      <c r="P546" s="21"/>
      <c r="Q546" s="295"/>
      <c r="R546" s="295"/>
    </row>
    <row r="547" spans="1:18" s="18" customFormat="1" ht="12.75">
      <c r="A547" s="43"/>
      <c r="H547" s="21"/>
      <c r="I547" s="21"/>
      <c r="J547" s="21"/>
      <c r="K547" s="21"/>
      <c r="L547" s="21"/>
      <c r="M547" s="21"/>
      <c r="N547" s="21"/>
      <c r="O547" s="21"/>
      <c r="P547" s="21"/>
      <c r="Q547" s="295"/>
      <c r="R547" s="295"/>
    </row>
  </sheetData>
  <sheetProtection password="CAE1" sheet="1" objects="1" scenarios="1"/>
  <mergeCells count="6">
    <mergeCell ref="K6:L6"/>
    <mergeCell ref="D7:E7"/>
    <mergeCell ref="G6:I6"/>
    <mergeCell ref="D4:E4"/>
    <mergeCell ref="D6:E6"/>
    <mergeCell ref="G4:I4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300" verticalDpi="300" orientation="portrait" paperSize="9" scale="65" r:id="rId3"/>
  <rowBreaks count="1" manualBreakCount="1">
    <brk id="73" max="6553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G547"/>
  <sheetViews>
    <sheetView tabSelected="1" zoomScale="75" zoomScaleNormal="75" zoomScalePageLayoutView="0" workbookViewId="0" topLeftCell="A1">
      <selection activeCell="D7" sqref="D7:E7"/>
    </sheetView>
  </sheetViews>
  <sheetFormatPr defaultColWidth="10.66015625" defaultRowHeight="10.5"/>
  <cols>
    <col min="1" max="1" width="4.16015625" style="32" customWidth="1"/>
    <col min="2" max="2" width="4.66015625" style="1" customWidth="1"/>
    <col min="3" max="3" width="22.83203125" style="1" customWidth="1"/>
    <col min="4" max="4" width="26.83203125" style="1" customWidth="1"/>
    <col min="5" max="5" width="22" style="1" customWidth="1"/>
    <col min="6" max="7" width="8.83203125" style="1" customWidth="1"/>
    <col min="8" max="14" width="8.83203125" style="67" customWidth="1"/>
    <col min="15" max="15" width="9.33203125" style="67" customWidth="1"/>
    <col min="16" max="16" width="15.83203125" style="67" customWidth="1"/>
    <col min="17" max="18" width="36.16015625" style="1" customWidth="1"/>
    <col min="19" max="19" width="15.83203125" style="1" customWidth="1"/>
    <col min="20" max="20" width="12.66015625" style="1" customWidth="1"/>
    <col min="21" max="21" width="4.33203125" style="1" hidden="1" customWidth="1"/>
    <col min="22" max="22" width="15.83203125" style="1" customWidth="1"/>
    <col min="23" max="23" width="33.66015625" style="1" customWidth="1"/>
    <col min="24" max="16384" width="10.66015625" style="1" customWidth="1"/>
  </cols>
  <sheetData>
    <row r="1" spans="10:16" ht="12.75">
      <c r="J1" s="1"/>
      <c r="K1" s="1"/>
      <c r="L1" s="1"/>
      <c r="M1" s="1"/>
      <c r="N1" s="1"/>
      <c r="O1" s="1"/>
      <c r="P1" s="1"/>
    </row>
    <row r="2" spans="1:9" s="2" customFormat="1" ht="24.75">
      <c r="A2" s="68"/>
      <c r="B2" s="69" t="s">
        <v>260</v>
      </c>
      <c r="C2" s="69"/>
      <c r="D2" s="69"/>
      <c r="E2" s="69"/>
      <c r="F2" s="69"/>
      <c r="G2" s="69"/>
      <c r="H2" s="69"/>
      <c r="I2" s="69"/>
    </row>
    <row r="3" spans="10:16" ht="9" customHeight="1">
      <c r="J3" s="1"/>
      <c r="K3" s="1"/>
      <c r="L3" s="1"/>
      <c r="M3" s="1"/>
      <c r="N3" s="1"/>
      <c r="O3" s="1"/>
      <c r="P3" s="1"/>
    </row>
    <row r="4" spans="1:12" s="96" customFormat="1" ht="15.75" customHeight="1">
      <c r="A4" s="35"/>
      <c r="C4" s="95" t="s">
        <v>242</v>
      </c>
      <c r="D4" s="341" t="s">
        <v>450</v>
      </c>
      <c r="E4" s="342"/>
      <c r="F4" s="94" t="s">
        <v>243</v>
      </c>
      <c r="G4" s="343" t="s">
        <v>451</v>
      </c>
      <c r="H4" s="344"/>
      <c r="I4" s="345"/>
      <c r="J4" s="95"/>
      <c r="K4" s="318" t="s">
        <v>244</v>
      </c>
      <c r="L4" s="318"/>
    </row>
    <row r="5" spans="1:9" s="96" customFormat="1" ht="1.5" customHeight="1">
      <c r="A5" s="35"/>
      <c r="E5" s="31"/>
      <c r="F5" s="31"/>
      <c r="G5" s="31"/>
      <c r="H5" s="97"/>
      <c r="I5" s="97"/>
    </row>
    <row r="6" spans="1:12" s="96" customFormat="1" ht="17.25" customHeight="1">
      <c r="A6" s="35"/>
      <c r="B6" s="93" t="s">
        <v>345</v>
      </c>
      <c r="C6" s="30"/>
      <c r="D6" s="341">
        <v>56001</v>
      </c>
      <c r="E6" s="342"/>
      <c r="F6" s="94" t="s">
        <v>246</v>
      </c>
      <c r="G6" s="341" t="s">
        <v>452</v>
      </c>
      <c r="H6" s="337"/>
      <c r="I6" s="342"/>
      <c r="J6" s="97" t="s">
        <v>261</v>
      </c>
      <c r="K6" s="335" t="s">
        <v>453</v>
      </c>
      <c r="L6" s="336"/>
    </row>
    <row r="7" spans="1:9" s="96" customFormat="1" ht="15.75" customHeight="1">
      <c r="A7" s="35"/>
      <c r="C7" s="93" t="s">
        <v>248</v>
      </c>
      <c r="D7" s="337" t="s">
        <v>455</v>
      </c>
      <c r="E7" s="337"/>
      <c r="H7" s="98"/>
      <c r="I7" s="98"/>
    </row>
    <row r="8" spans="9:16" ht="12.75">
      <c r="I8" s="70" t="s">
        <v>249</v>
      </c>
      <c r="J8" s="71"/>
      <c r="K8" s="71"/>
      <c r="L8" s="71"/>
      <c r="M8" s="71"/>
      <c r="N8" s="71"/>
      <c r="O8" s="33" t="s">
        <v>250</v>
      </c>
      <c r="P8" s="34"/>
    </row>
    <row r="9" spans="1:59" ht="22.5">
      <c r="A9" s="35"/>
      <c r="B9" s="72"/>
      <c r="C9" s="73" t="s">
        <v>1</v>
      </c>
      <c r="D9" s="73" t="s">
        <v>2</v>
      </c>
      <c r="E9" s="73" t="s">
        <v>3</v>
      </c>
      <c r="F9" s="73" t="s">
        <v>251</v>
      </c>
      <c r="G9" s="73" t="s">
        <v>5</v>
      </c>
      <c r="H9" s="36" t="s">
        <v>252</v>
      </c>
      <c r="I9" s="37" t="s">
        <v>253</v>
      </c>
      <c r="J9" s="37" t="s">
        <v>254</v>
      </c>
      <c r="K9" s="37" t="s">
        <v>255</v>
      </c>
      <c r="L9" s="37" t="s">
        <v>256</v>
      </c>
      <c r="M9" s="37" t="s">
        <v>257</v>
      </c>
      <c r="N9" s="38" t="s">
        <v>258</v>
      </c>
      <c r="O9" s="39" t="s">
        <v>259</v>
      </c>
      <c r="P9" s="40"/>
      <c r="W9" s="3"/>
      <c r="AC9" s="74"/>
      <c r="AI9" s="74"/>
      <c r="AO9" s="74"/>
      <c r="AU9" s="74"/>
      <c r="BA9" s="74"/>
      <c r="BG9" s="74"/>
    </row>
    <row r="10" spans="2:21" ht="15" customHeight="1">
      <c r="B10" s="75">
        <v>1</v>
      </c>
      <c r="C10" s="4" t="str">
        <f>IF(LISTE_FEMMES!E3=""," ",LISTE_FEMMES!E3)</f>
        <v>2854233A</v>
      </c>
      <c r="D10" s="99" t="str">
        <f>IF(LISTE_FEMMES!F3=""," ",LISTE_FEMMES!F3)</f>
        <v>QUILLET</v>
      </c>
      <c r="E10" s="99" t="str">
        <f>IF(LISTE_FEMMES!G3=""," ",LISTE_FEMMES!G3)</f>
        <v>Pascale</v>
      </c>
      <c r="F10" s="4" t="str">
        <f>IF(LISTE_FEMMES!H3=""," ",LISTE_FEMMES!H3)</f>
        <v>2C</v>
      </c>
      <c r="G10" s="4">
        <f>IF(LISTE_FEMMES!I3=""," ",LISTE_FEMMES!I3)</f>
        <v>121</v>
      </c>
      <c r="H10" s="5">
        <f>IF(LISTE_FEMMES!I3=""," ",VLOOKUP(Q10,$R$10:$U$73,4,FALSE))</f>
        <v>1</v>
      </c>
      <c r="I10" s="5" t="str">
        <f aca="true" t="shared" si="0" ref="I10:I41">IF(ISERROR(VLOOKUP(Q10,_ft32,9,FALSE)),IF(ISERROR(VLOOKUP(Q10,_ft32p,7,FALSE)),"****",IF(N(VLOOKUP(Q10,_ft32p,7,FALSE))=1,"Forfait","***")),IF(N(VLOOKUP(Q10,_ft32,9,FALSE))=1,"**",IF(AND(VLOOKUP(Q10,_ft32,5,FALSE)=VLOOKUP(Q10,_ft32,7,FALSE),VLOOKUP(Q10,_ft32,5,FALSE)&gt;1500),1500,IF(VLOOKUP(Q10,_ft32,7,FALSE)&gt;VLOOKUP(Q10,_ft32,5,FALSE),"*",MIN(VLOOKUP(Q10,_ft32,5,FALSE),VLOOKUP(Q10,_ft32,7,FALSE))))))</f>
        <v>**</v>
      </c>
      <c r="J10" s="5" t="str">
        <f aca="true" t="shared" si="1" ref="J10:J41">IF(ISERROR(VLOOKUP(Q10,_ft16,9,FALSE)),IF(ISERROR(VLOOKUP(Q10,_ft16p,7,FALSE)),"****",IF(N(VLOOKUP(Q10,_ft16p,7,FALSE))=1,"Forfait","***")),IF(N(VLOOKUP(Q10,_ft16,9,FALSE))=1,"**",IF(AND(VLOOKUP(Q10,_ft16,5,FALSE)=VLOOKUP(Q10,_ft16,7,FALSE),VLOOKUP(Q10,_ft16,5,FALSE)&gt;1500),1500,IF(VLOOKUP(Q10,_ft16,7,FALSE)&gt;VLOOKUP(Q10,_ft16,5,FALSE),"*",MIN(VLOOKUP(Q10,_ft16,5,FALSE),VLOOKUP(Q10,_ft16,7,FALSE))))))</f>
        <v>**</v>
      </c>
      <c r="K10" s="5" t="str">
        <f aca="true" t="shared" si="2" ref="K10:K41">IF(ISERROR(VLOOKUP(Q10,_ft8,9,FALSE)),IF(ISERROR(VLOOKUP(Q10,_ft8p,7,FALSE)),"****",IF(N(VLOOKUP(Q10,_ft8p,7,FALSE))=1,"Forfait","***")),IF(N(VLOOKUP(Q10,_ft8,9,FALSE))=1,"**",IF(AND(VLOOKUP(Q10,_ft8,5,FALSE)=VLOOKUP(Q10,_ft8,7,FALSE),VLOOKUP(Q10,_ft8,5,FALSE)&gt;1500),1500,IF(VLOOKUP(Q10,_ft8,7,FALSE)&gt;VLOOKUP(Q10,_ft8,5,FALSE),"*",MIN(VLOOKUP(Q10,_ft8,5,FALSE),VLOOKUP(Q10,_ft8,7,FALSE))))))</f>
        <v>**</v>
      </c>
      <c r="L10" s="5" t="str">
        <f aca="true" t="shared" si="3" ref="L10:L41">IF(ISERROR(VLOOKUP(Q10,_ft4,9,FALSE)),IF(ISERROR(VLOOKUP(Q10,_ft4p,7,FALSE)),"****",IF(N(VLOOKUP(Q10,_ft4p,7,FALSE))=1,"Forfait","***")),IF(N(VLOOKUP(Q10,_ft4,9,FALSE))=1,"**",IF(AND(VLOOKUP(Q10,_ft4,5,FALSE)=VLOOKUP(Q10,_ft4,7,FALSE),VLOOKUP(Q10,_ft4,5,FALSE)&gt;1500),1500,IF(VLOOKUP(Q10,_ft4,7,FALSE)&gt;VLOOKUP(Q10,_ft4,5,FALSE),"*",MIN(VLOOKUP(Q10,_ft4,5,FALSE),VLOOKUP(Q10,_ft4,7,FALSE))))))</f>
        <v>**</v>
      </c>
      <c r="M10" s="5" t="str">
        <f aca="true" t="shared" si="4" ref="M10:M41">IF(ISERROR(VLOOKUP(Q10,_ft2,9,FALSE)),IF(ISERROR(VLOOKUP(Q10,_ft2p,7,FALSE)),"****",IF(N(VLOOKUP(Q10,_ft2p,7,FALSE))=1,"Forfait","***")),IF(N(VLOOKUP(Q10,_ft2,9,FALSE))=1,"**",IF(AND(VLOOKUP(Q10,_ft2,5,FALSE)=VLOOKUP(Q10,_ft2,7,FALSE),VLOOKUP(Q10,_ft2,5,FALSE)&gt;1500),1500,IF(VLOOKUP(Q10,_ft2,7,FALSE)&gt;VLOOKUP(Q10,_ft2,5,FALSE),"*",MIN(VLOOKUP(Q10,_ft2,5,FALSE),VLOOKUP(Q10,_ft2,7,FALSE))))))</f>
        <v>*</v>
      </c>
      <c r="N10" s="5" t="str">
        <f aca="true" t="shared" si="5" ref="N10:N41">IF(ISERROR(VLOOKUP(Q10,_ft1,9,FALSE)),IF(ISERROR(VLOOKUP(Q10,_ft1p,7,FALSE)),"****",IF(N(VLOOKUP(Q10,_ft1p,7,FALSE))=1,"Forfait","***")),IF(N(VLOOKUP(Q10,_ft1,9,FALSE))=1,"**",IF(AND(VLOOKUP(Q10,_ft1,5,FALSE)=VLOOKUP(Q10,_ft1,7,FALSE),VLOOKUP(Q10,_ft1,5,FALSE)&gt;1500),1500,IF(VLOOKUP(Q10,_ft1,7,FALSE)&gt;VLOOKUP(Q10,_ft1,5,FALSE),"*",MIN(VLOOKUP(Q10,_ft1,5,FALSE),VLOOKUP(Q10,_ft1,7,FALSE))))))</f>
        <v>*</v>
      </c>
      <c r="O10" s="5">
        <f ca="1">IF(LISTE_FEMMES!I3=""," ",INDIRECT(ADDRESS(H10+9,7,1,FALSE),FALSE))</f>
        <v>121</v>
      </c>
      <c r="P10" s="6"/>
      <c r="Q10" s="1" t="str">
        <f>D10&amp;" "&amp;E10&amp;" "&amp;F10&amp;G10</f>
        <v>QUILLET Pascale 2C121</v>
      </c>
      <c r="R10" s="1" t="str">
        <f>SCORE_F!D322</f>
        <v>QUILLET Pascale 2C121</v>
      </c>
      <c r="U10" s="1">
        <v>1</v>
      </c>
    </row>
    <row r="11" spans="2:21" ht="15" customHeight="1">
      <c r="B11" s="75">
        <v>2</v>
      </c>
      <c r="C11" s="4" t="str">
        <f>IF(LISTE_FEMMES!E4=""," ",LISTE_FEMMES!E4)</f>
        <v>2604937W</v>
      </c>
      <c r="D11" s="99" t="str">
        <f>IF(LISTE_FEMMES!F4=""," ",LISTE_FEMMES!F4)</f>
        <v>DANIEL</v>
      </c>
      <c r="E11" s="99" t="str">
        <f>IF(LISTE_FEMMES!G4=""," ",LISTE_FEMMES!G4)</f>
        <v>Véronique</v>
      </c>
      <c r="F11" s="4" t="str">
        <f>IF(LISTE_FEMMES!H4=""," ",LISTE_FEMMES!H4)</f>
        <v>3B</v>
      </c>
      <c r="G11" s="4">
        <f>IF(LISTE_FEMMES!I4=""," ",LISTE_FEMMES!I4)</f>
        <v>298</v>
      </c>
      <c r="H11" s="5">
        <f>IF(LISTE_FEMMES!I4=""," ",VLOOKUP(Q11,$R$10:$U$73,4,FALSE))</f>
        <v>2</v>
      </c>
      <c r="I11" s="5" t="str">
        <f t="shared" si="0"/>
        <v>**</v>
      </c>
      <c r="J11" s="5" t="str">
        <f t="shared" si="1"/>
        <v>**</v>
      </c>
      <c r="K11" s="5" t="str">
        <f t="shared" si="2"/>
        <v>**</v>
      </c>
      <c r="L11" s="5" t="str">
        <f t="shared" si="3"/>
        <v>**</v>
      </c>
      <c r="M11" s="5" t="str">
        <f t="shared" si="4"/>
        <v>*</v>
      </c>
      <c r="N11" s="5" t="str">
        <f t="shared" si="5"/>
        <v>***</v>
      </c>
      <c r="O11" s="5">
        <f ca="1">IF(LISTE_FEMMES!I4=""," ",INDIRECT(ADDRESS(H11+9,7,1,FALSE),FALSE))</f>
        <v>298</v>
      </c>
      <c r="P11" s="6"/>
      <c r="Q11" s="1" t="str">
        <f aca="true" t="shared" si="6" ref="Q11:Q73">D11&amp;" "&amp;E11&amp;" "&amp;F11&amp;G11</f>
        <v>DANIEL Véronique 3B298</v>
      </c>
      <c r="R11" s="1" t="str">
        <f>SCORE_F!D323</f>
        <v>DANIEL Véronique 3B298</v>
      </c>
      <c r="U11" s="1">
        <v>2</v>
      </c>
    </row>
    <row r="12" spans="2:21" ht="15" customHeight="1">
      <c r="B12" s="75">
        <v>3</v>
      </c>
      <c r="C12" s="4" t="str">
        <f>IF(LISTE_FEMMES!E5=""," ",LISTE_FEMMES!E5)</f>
        <v>2569590Z</v>
      </c>
      <c r="D12" s="99" t="str">
        <f>IF(LISTE_FEMMES!F5=""," ",LISTE_FEMMES!F5)</f>
        <v>LECUE </v>
      </c>
      <c r="E12" s="99" t="str">
        <f>IF(LISTE_FEMMES!G5=""," ",LISTE_FEMMES!G5)</f>
        <v>Sandrine</v>
      </c>
      <c r="F12" s="4" t="str">
        <f>IF(LISTE_FEMMES!H5=""," ",LISTE_FEMMES!H5)</f>
        <v>3D</v>
      </c>
      <c r="G12" s="4">
        <f>IF(LISTE_FEMMES!I5=""," ",LISTE_FEMMES!I5)</f>
        <v>487</v>
      </c>
      <c r="H12" s="5">
        <f>IF(LISTE_FEMMES!I5=""," ",VLOOKUP(Q12,$R$10:$U$73,4,FALSE))</f>
        <v>3</v>
      </c>
      <c r="I12" s="5" t="str">
        <f t="shared" si="0"/>
        <v>**</v>
      </c>
      <c r="J12" s="5" t="str">
        <f t="shared" si="1"/>
        <v>**</v>
      </c>
      <c r="K12" s="5" t="str">
        <f t="shared" si="2"/>
        <v>**</v>
      </c>
      <c r="L12" s="5" t="str">
        <f t="shared" si="3"/>
        <v>*</v>
      </c>
      <c r="M12" s="5" t="str">
        <f t="shared" si="4"/>
        <v>***</v>
      </c>
      <c r="N12" s="5" t="str">
        <f t="shared" si="5"/>
        <v>*</v>
      </c>
      <c r="O12" s="5">
        <f ca="1">IF(LISTE_FEMMES!I5=""," ",INDIRECT(ADDRESS(H12+9,7,1,FALSE),FALSE))</f>
        <v>487</v>
      </c>
      <c r="P12" s="6"/>
      <c r="Q12" s="1" t="str">
        <f t="shared" si="6"/>
        <v>LECUE  Sandrine 3D487</v>
      </c>
      <c r="R12" s="1" t="str">
        <f>SCORE_F!D324</f>
        <v>LECUE  Sandrine 3D487</v>
      </c>
      <c r="U12" s="1">
        <v>3</v>
      </c>
    </row>
    <row r="13" spans="2:21" ht="15" customHeight="1">
      <c r="B13" s="75">
        <v>4</v>
      </c>
      <c r="C13" s="4" t="str">
        <f>IF(LISTE_FEMMES!E6=""," ",LISTE_FEMMES!E6)</f>
        <v>2616377Q</v>
      </c>
      <c r="D13" s="99" t="str">
        <f>IF(LISTE_FEMMES!F6=""," ",LISTE_FEMMES!F6)</f>
        <v>DURANTON </v>
      </c>
      <c r="E13" s="99" t="str">
        <f>IF(LISTE_FEMMES!G6=""," ",LISTE_FEMMES!G6)</f>
        <v>Christine</v>
      </c>
      <c r="F13" s="4" t="str">
        <f>IF(LISTE_FEMMES!H6=""," ",LISTE_FEMMES!H6)</f>
        <v>4C</v>
      </c>
      <c r="G13" s="4">
        <f>IF(LISTE_FEMMES!I6=""," ",LISTE_FEMMES!I6)</f>
        <v>1044</v>
      </c>
      <c r="H13" s="5">
        <f>IF(LISTE_FEMMES!I6=""," ",VLOOKUP(Q13,$R$10:$U$73,4,FALSE))</f>
        <v>6</v>
      </c>
      <c r="I13" s="5" t="str">
        <f t="shared" si="0"/>
        <v>**</v>
      </c>
      <c r="J13" s="5" t="str">
        <f t="shared" si="1"/>
        <v>**</v>
      </c>
      <c r="K13" s="5" t="str">
        <f t="shared" si="2"/>
        <v>**</v>
      </c>
      <c r="L13" s="5" t="str">
        <f t="shared" si="3"/>
        <v>***</v>
      </c>
      <c r="M13" s="5" t="str">
        <f t="shared" si="4"/>
        <v>**</v>
      </c>
      <c r="N13" s="5" t="str">
        <f t="shared" si="5"/>
        <v>***</v>
      </c>
      <c r="O13" s="5">
        <f ca="1">IF(LISTE_FEMMES!I6=""," ",INDIRECT(ADDRESS(H13+9,7,1,FALSE),FALSE))</f>
        <v>1500</v>
      </c>
      <c r="P13" s="6"/>
      <c r="Q13" s="1" t="str">
        <f t="shared" si="6"/>
        <v>DURANTON  Christine 4C1044</v>
      </c>
      <c r="R13" s="1" t="str">
        <f>SCORE_F!D325</f>
        <v>QUERNEC  Stéphanie 4D1333</v>
      </c>
      <c r="U13" s="1">
        <v>4</v>
      </c>
    </row>
    <row r="14" spans="2:21" ht="15" customHeight="1">
      <c r="B14" s="75">
        <v>5</v>
      </c>
      <c r="C14" s="4">
        <f>IF(LISTE_FEMMES!E7=""," ",LISTE_FEMMES!E7)</f>
        <v>27674184</v>
      </c>
      <c r="D14" s="99" t="str">
        <f>IF(LISTE_FEMMES!F7=""," ",LISTE_FEMMES!F7)</f>
        <v>QUERNEC </v>
      </c>
      <c r="E14" s="99" t="str">
        <f>IF(LISTE_FEMMES!G7=""," ",LISTE_FEMMES!G7)</f>
        <v>Stéphanie</v>
      </c>
      <c r="F14" s="4" t="str">
        <f>IF(LISTE_FEMMES!H7=""," ",LISTE_FEMMES!H7)</f>
        <v>4D</v>
      </c>
      <c r="G14" s="4">
        <f>IF(LISTE_FEMMES!I7=""," ",LISTE_FEMMES!I7)</f>
        <v>1333</v>
      </c>
      <c r="H14" s="5">
        <f>IF(LISTE_FEMMES!I7=""," ",VLOOKUP(Q14,$R$10:$U$73,4,FALSE))</f>
        <v>4</v>
      </c>
      <c r="I14" s="5" t="str">
        <f t="shared" si="0"/>
        <v>**</v>
      </c>
      <c r="J14" s="5" t="str">
        <f t="shared" si="1"/>
        <v>**</v>
      </c>
      <c r="K14" s="5" t="str">
        <f t="shared" si="2"/>
        <v>**</v>
      </c>
      <c r="L14" s="5">
        <f t="shared" si="3"/>
        <v>1044</v>
      </c>
      <c r="M14" s="5" t="str">
        <f t="shared" si="4"/>
        <v>***</v>
      </c>
      <c r="N14" s="5" t="str">
        <f t="shared" si="5"/>
        <v>***</v>
      </c>
      <c r="O14" s="5">
        <f ca="1">IF(LISTE_FEMMES!I7=""," ",INDIRECT(ADDRESS(H14+9,7,1,FALSE),FALSE))</f>
        <v>1044</v>
      </c>
      <c r="P14" s="6"/>
      <c r="Q14" s="1" t="str">
        <f t="shared" si="6"/>
        <v>QUERNEC  Stéphanie 4D1333</v>
      </c>
      <c r="R14" s="1" t="str">
        <f>SCORE_F!D326</f>
        <v>PIRQUIN Christelle NC1500</v>
      </c>
      <c r="U14" s="1">
        <v>5</v>
      </c>
    </row>
    <row r="15" spans="1:21" ht="15" customHeight="1">
      <c r="A15" s="41"/>
      <c r="B15" s="75">
        <v>6</v>
      </c>
      <c r="C15" s="4" t="str">
        <f>IF(LISTE_FEMMES!E8=""," ",LISTE_FEMMES!E8)</f>
        <v>2083295Q</v>
      </c>
      <c r="D15" s="99" t="str">
        <f>IF(LISTE_FEMMES!F8=""," ",LISTE_FEMMES!F8)</f>
        <v>PIRQUIN</v>
      </c>
      <c r="E15" s="99" t="str">
        <f>IF(LISTE_FEMMES!G8=""," ",LISTE_FEMMES!G8)</f>
        <v>Christelle</v>
      </c>
      <c r="F15" s="4" t="str">
        <f>IF(LISTE_FEMMES!H8=""," ",LISTE_FEMMES!H8)</f>
        <v>NC</v>
      </c>
      <c r="G15" s="4">
        <f>IF(LISTE_FEMMES!I8=""," ",LISTE_FEMMES!I8)</f>
        <v>1500</v>
      </c>
      <c r="H15" s="5">
        <f>IF(LISTE_FEMMES!I8=""," ",VLOOKUP(Q15,$R$10:$U$73,4,FALSE))</f>
        <v>5</v>
      </c>
      <c r="I15" s="5" t="str">
        <f t="shared" si="0"/>
        <v>**</v>
      </c>
      <c r="J15" s="5" t="str">
        <f t="shared" si="1"/>
        <v>**</v>
      </c>
      <c r="K15" s="5" t="str">
        <f t="shared" si="2"/>
        <v>**</v>
      </c>
      <c r="L15" s="5" t="str">
        <f t="shared" si="3"/>
        <v>***</v>
      </c>
      <c r="M15" s="5" t="str">
        <f t="shared" si="4"/>
        <v>**</v>
      </c>
      <c r="N15" s="5">
        <f t="shared" si="5"/>
        <v>1044</v>
      </c>
      <c r="O15" s="5">
        <f ca="1">IF(LISTE_FEMMES!I8=""," ",INDIRECT(ADDRESS(H15+9,7,1,FALSE),FALSE))</f>
        <v>1333</v>
      </c>
      <c r="P15" s="6"/>
      <c r="Q15" s="1" t="str">
        <f t="shared" si="6"/>
        <v>PIRQUIN Christelle NC1500</v>
      </c>
      <c r="R15" s="1" t="str">
        <f>SCORE_F!D327</f>
        <v>DURANTON  Christine 4C1044</v>
      </c>
      <c r="U15" s="1">
        <v>6</v>
      </c>
    </row>
    <row r="16" spans="2:21" ht="15" customHeight="1">
      <c r="B16" s="75">
        <v>7</v>
      </c>
      <c r="C16" s="4" t="str">
        <f>IF(LISTE_FEMMES!E9=""," ",LISTE_FEMMES!E9)</f>
        <v> </v>
      </c>
      <c r="D16" s="99" t="str">
        <f>IF(LISTE_FEMMES!F9=""," ",LISTE_FEMMES!F9)</f>
        <v> </v>
      </c>
      <c r="E16" s="99" t="str">
        <f>IF(LISTE_FEMMES!G9=""," ",LISTE_FEMMES!G9)</f>
        <v> </v>
      </c>
      <c r="F16" s="4" t="str">
        <f>IF(LISTE_FEMMES!H9=""," ",LISTE_FEMMES!H9)</f>
        <v> </v>
      </c>
      <c r="G16" s="4" t="str">
        <f>IF(LISTE_FEMMES!I9=""," ",LISTE_FEMMES!I9)</f>
        <v> </v>
      </c>
      <c r="H16" s="5" t="str">
        <f>IF(LISTE_FEMMES!I9=""," ",VLOOKUP(Q16,$R$10:$U$73,4,FALSE))</f>
        <v> </v>
      </c>
      <c r="I16" s="5" t="str">
        <f t="shared" si="0"/>
        <v>****</v>
      </c>
      <c r="J16" s="5" t="str">
        <f t="shared" si="1"/>
        <v>****</v>
      </c>
      <c r="K16" s="5" t="str">
        <f t="shared" si="2"/>
        <v>****</v>
      </c>
      <c r="L16" s="5" t="str">
        <f t="shared" si="3"/>
        <v>****</v>
      </c>
      <c r="M16" s="5" t="str">
        <f t="shared" si="4"/>
        <v>****</v>
      </c>
      <c r="N16" s="5" t="str">
        <f t="shared" si="5"/>
        <v>****</v>
      </c>
      <c r="O16" s="5" t="str">
        <f ca="1">IF(LISTE_FEMMES!I9=""," ",INDIRECT(ADDRESS(H16+9,7,1,FALSE),FALSE))</f>
        <v> </v>
      </c>
      <c r="P16" s="6"/>
      <c r="Q16" s="1" t="str">
        <f t="shared" si="6"/>
        <v>      </v>
      </c>
      <c r="R16" s="1">
        <f>SCORE_F!D328</f>
      </c>
      <c r="U16" s="1">
        <v>7</v>
      </c>
    </row>
    <row r="17" spans="2:21" ht="15" customHeight="1">
      <c r="B17" s="75">
        <v>8</v>
      </c>
      <c r="C17" s="4" t="str">
        <f>IF(LISTE_FEMMES!E10=""," ",LISTE_FEMMES!E10)</f>
        <v> </v>
      </c>
      <c r="D17" s="99" t="str">
        <f>IF(LISTE_FEMMES!F10=""," ",LISTE_FEMMES!F10)</f>
        <v> </v>
      </c>
      <c r="E17" s="99" t="str">
        <f>IF(LISTE_FEMMES!G10=""," ",LISTE_FEMMES!G10)</f>
        <v> </v>
      </c>
      <c r="F17" s="4" t="str">
        <f>IF(LISTE_FEMMES!H10=""," ",LISTE_FEMMES!H10)</f>
        <v> </v>
      </c>
      <c r="G17" s="4" t="str">
        <f>IF(LISTE_FEMMES!I10=""," ",LISTE_FEMMES!I10)</f>
        <v> </v>
      </c>
      <c r="H17" s="5" t="str">
        <f>IF(LISTE_FEMMES!I10=""," ",VLOOKUP(Q17,$R$10:$U$73,4,FALSE))</f>
        <v> </v>
      </c>
      <c r="I17" s="5" t="str">
        <f t="shared" si="0"/>
        <v>****</v>
      </c>
      <c r="J17" s="5" t="str">
        <f t="shared" si="1"/>
        <v>****</v>
      </c>
      <c r="K17" s="5" t="str">
        <f t="shared" si="2"/>
        <v>****</v>
      </c>
      <c r="L17" s="5" t="str">
        <f t="shared" si="3"/>
        <v>****</v>
      </c>
      <c r="M17" s="5" t="str">
        <f t="shared" si="4"/>
        <v>****</v>
      </c>
      <c r="N17" s="5" t="str">
        <f t="shared" si="5"/>
        <v>****</v>
      </c>
      <c r="O17" s="5" t="str">
        <f ca="1">IF(LISTE_FEMMES!I10=""," ",INDIRECT(ADDRESS(H17+9,7,1,FALSE),FALSE))</f>
        <v> </v>
      </c>
      <c r="P17" s="6"/>
      <c r="Q17" s="1" t="str">
        <f t="shared" si="6"/>
        <v>      </v>
      </c>
      <c r="R17" s="1">
        <f>SCORE_F!D329</f>
      </c>
      <c r="U17" s="1">
        <v>8</v>
      </c>
    </row>
    <row r="18" spans="2:21" ht="15" customHeight="1">
      <c r="B18" s="75">
        <v>9</v>
      </c>
      <c r="C18" s="4" t="str">
        <f>IF(LISTE_FEMMES!E11=""," ",LISTE_FEMMES!E11)</f>
        <v> </v>
      </c>
      <c r="D18" s="99" t="str">
        <f>IF(LISTE_FEMMES!F11=""," ",LISTE_FEMMES!F11)</f>
        <v> </v>
      </c>
      <c r="E18" s="99" t="str">
        <f>IF(LISTE_FEMMES!G11=""," ",LISTE_FEMMES!G11)</f>
        <v> </v>
      </c>
      <c r="F18" s="4" t="str">
        <f>IF(LISTE_FEMMES!H11=""," ",LISTE_FEMMES!H11)</f>
        <v> </v>
      </c>
      <c r="G18" s="4" t="str">
        <f>IF(LISTE_FEMMES!I11=""," ",LISTE_FEMMES!I11)</f>
        <v> </v>
      </c>
      <c r="H18" s="5" t="str">
        <f>IF(LISTE_FEMMES!I11=""," ",VLOOKUP(Q18,$R$10:$U$73,4,FALSE))</f>
        <v> </v>
      </c>
      <c r="I18" s="5" t="str">
        <f t="shared" si="0"/>
        <v>****</v>
      </c>
      <c r="J18" s="5" t="str">
        <f t="shared" si="1"/>
        <v>****</v>
      </c>
      <c r="K18" s="5" t="str">
        <f t="shared" si="2"/>
        <v>****</v>
      </c>
      <c r="L18" s="5" t="str">
        <f t="shared" si="3"/>
        <v>****</v>
      </c>
      <c r="M18" s="5" t="str">
        <f t="shared" si="4"/>
        <v>****</v>
      </c>
      <c r="N18" s="5" t="str">
        <f t="shared" si="5"/>
        <v>****</v>
      </c>
      <c r="O18" s="5" t="str">
        <f ca="1">IF(LISTE_FEMMES!I11=""," ",INDIRECT(ADDRESS(H18+9,7,1,FALSE),FALSE))</f>
        <v> </v>
      </c>
      <c r="P18" s="6"/>
      <c r="Q18" s="1" t="str">
        <f t="shared" si="6"/>
        <v>      </v>
      </c>
      <c r="R18" s="1">
        <f>SCORE_F!D330</f>
      </c>
      <c r="U18" s="1">
        <v>9</v>
      </c>
    </row>
    <row r="19" spans="2:21" ht="15" customHeight="1">
      <c r="B19" s="75">
        <v>10</v>
      </c>
      <c r="C19" s="4" t="str">
        <f>IF(LISTE_FEMMES!E12=""," ",LISTE_FEMMES!E12)</f>
        <v> </v>
      </c>
      <c r="D19" s="99" t="str">
        <f>IF(LISTE_FEMMES!F12=""," ",LISTE_FEMMES!F12)</f>
        <v> </v>
      </c>
      <c r="E19" s="99" t="str">
        <f>IF(LISTE_FEMMES!G12=""," ",LISTE_FEMMES!G12)</f>
        <v> </v>
      </c>
      <c r="F19" s="4" t="str">
        <f>IF(LISTE_FEMMES!H12=""," ",LISTE_FEMMES!H12)</f>
        <v> </v>
      </c>
      <c r="G19" s="4" t="str">
        <f>IF(LISTE_FEMMES!I12=""," ",LISTE_FEMMES!I12)</f>
        <v> </v>
      </c>
      <c r="H19" s="5" t="str">
        <f>IF(LISTE_FEMMES!I12=""," ",VLOOKUP(Q19,$R$10:$U$73,4,FALSE))</f>
        <v> </v>
      </c>
      <c r="I19" s="5" t="str">
        <f t="shared" si="0"/>
        <v>****</v>
      </c>
      <c r="J19" s="5" t="str">
        <f t="shared" si="1"/>
        <v>****</v>
      </c>
      <c r="K19" s="5" t="str">
        <f t="shared" si="2"/>
        <v>****</v>
      </c>
      <c r="L19" s="5" t="str">
        <f t="shared" si="3"/>
        <v>****</v>
      </c>
      <c r="M19" s="5" t="str">
        <f t="shared" si="4"/>
        <v>****</v>
      </c>
      <c r="N19" s="5" t="str">
        <f t="shared" si="5"/>
        <v>****</v>
      </c>
      <c r="O19" s="5" t="str">
        <f ca="1">IF(LISTE_FEMMES!I12=""," ",INDIRECT(ADDRESS(H19+9,7,1,FALSE),FALSE))</f>
        <v> </v>
      </c>
      <c r="P19" s="6"/>
      <c r="Q19" s="1" t="str">
        <f t="shared" si="6"/>
        <v>      </v>
      </c>
      <c r="R19" s="1">
        <f>SCORE_F!D331</f>
      </c>
      <c r="U19" s="1">
        <v>10</v>
      </c>
    </row>
    <row r="20" spans="2:21" ht="15" customHeight="1">
      <c r="B20" s="75">
        <v>11</v>
      </c>
      <c r="C20" s="4" t="str">
        <f>IF(LISTE_FEMMES!E13=""," ",LISTE_FEMMES!E13)</f>
        <v> </v>
      </c>
      <c r="D20" s="99" t="str">
        <f>IF(LISTE_FEMMES!F13=""," ",LISTE_FEMMES!F13)</f>
        <v> </v>
      </c>
      <c r="E20" s="99" t="str">
        <f>IF(LISTE_FEMMES!G13=""," ",LISTE_FEMMES!G13)</f>
        <v> </v>
      </c>
      <c r="F20" s="4" t="str">
        <f>IF(LISTE_FEMMES!H13=""," ",LISTE_FEMMES!H13)</f>
        <v> </v>
      </c>
      <c r="G20" s="4" t="str">
        <f>IF(LISTE_FEMMES!I13=""," ",LISTE_FEMMES!I13)</f>
        <v> </v>
      </c>
      <c r="H20" s="5" t="str">
        <f>IF(LISTE_FEMMES!I13=""," ",VLOOKUP(Q20,$R$10:$U$73,4,FALSE))</f>
        <v> </v>
      </c>
      <c r="I20" s="5" t="str">
        <f t="shared" si="0"/>
        <v>****</v>
      </c>
      <c r="J20" s="5" t="str">
        <f t="shared" si="1"/>
        <v>****</v>
      </c>
      <c r="K20" s="5" t="str">
        <f t="shared" si="2"/>
        <v>****</v>
      </c>
      <c r="L20" s="5" t="str">
        <f t="shared" si="3"/>
        <v>****</v>
      </c>
      <c r="M20" s="5" t="str">
        <f t="shared" si="4"/>
        <v>****</v>
      </c>
      <c r="N20" s="5" t="str">
        <f t="shared" si="5"/>
        <v>****</v>
      </c>
      <c r="O20" s="5" t="str">
        <f ca="1">IF(LISTE_FEMMES!I13=""," ",INDIRECT(ADDRESS(H20+9,7,1,FALSE),FALSE))</f>
        <v> </v>
      </c>
      <c r="P20" s="6"/>
      <c r="Q20" s="1" t="str">
        <f t="shared" si="6"/>
        <v>      </v>
      </c>
      <c r="R20" s="1">
        <f>SCORE_F!D332</f>
      </c>
      <c r="U20" s="1">
        <v>11</v>
      </c>
    </row>
    <row r="21" spans="2:21" ht="15" customHeight="1">
      <c r="B21" s="75">
        <v>12</v>
      </c>
      <c r="C21" s="4" t="str">
        <f>IF(LISTE_FEMMES!E14=""," ",LISTE_FEMMES!E14)</f>
        <v> </v>
      </c>
      <c r="D21" s="99" t="str">
        <f>IF(LISTE_FEMMES!F14=""," ",LISTE_FEMMES!F14)</f>
        <v> </v>
      </c>
      <c r="E21" s="99" t="str">
        <f>IF(LISTE_FEMMES!G14=""," ",LISTE_FEMMES!G14)</f>
        <v> </v>
      </c>
      <c r="F21" s="4" t="str">
        <f>IF(LISTE_FEMMES!H14=""," ",LISTE_FEMMES!H14)</f>
        <v> </v>
      </c>
      <c r="G21" s="4" t="str">
        <f>IF(LISTE_FEMMES!I14=""," ",LISTE_FEMMES!I14)</f>
        <v> </v>
      </c>
      <c r="H21" s="5" t="str">
        <f>IF(LISTE_FEMMES!I14=""," ",VLOOKUP(Q21,$R$10:$U$73,4,FALSE))</f>
        <v> </v>
      </c>
      <c r="I21" s="5" t="str">
        <f t="shared" si="0"/>
        <v>****</v>
      </c>
      <c r="J21" s="5" t="str">
        <f t="shared" si="1"/>
        <v>****</v>
      </c>
      <c r="K21" s="5" t="str">
        <f t="shared" si="2"/>
        <v>****</v>
      </c>
      <c r="L21" s="5" t="str">
        <f t="shared" si="3"/>
        <v>****</v>
      </c>
      <c r="M21" s="5" t="str">
        <f t="shared" si="4"/>
        <v>****</v>
      </c>
      <c r="N21" s="5" t="str">
        <f t="shared" si="5"/>
        <v>****</v>
      </c>
      <c r="O21" s="5" t="str">
        <f ca="1">IF(LISTE_FEMMES!I14=""," ",INDIRECT(ADDRESS(H21+9,7,1,FALSE),FALSE))</f>
        <v> </v>
      </c>
      <c r="P21" s="6"/>
      <c r="Q21" s="1" t="str">
        <f t="shared" si="6"/>
        <v>      </v>
      </c>
      <c r="R21" s="1">
        <f>SCORE_F!D333</f>
      </c>
      <c r="U21" s="1">
        <v>12</v>
      </c>
    </row>
    <row r="22" spans="2:21" ht="15" customHeight="1">
      <c r="B22" s="75">
        <v>13</v>
      </c>
      <c r="C22" s="4" t="str">
        <f>IF(LISTE_FEMMES!E15=""," ",LISTE_FEMMES!E15)</f>
        <v> </v>
      </c>
      <c r="D22" s="99" t="str">
        <f>IF(LISTE_FEMMES!F15=""," ",LISTE_FEMMES!F15)</f>
        <v> </v>
      </c>
      <c r="E22" s="99" t="str">
        <f>IF(LISTE_FEMMES!G15=""," ",LISTE_FEMMES!G15)</f>
        <v> </v>
      </c>
      <c r="F22" s="4" t="str">
        <f>IF(LISTE_FEMMES!H15=""," ",LISTE_FEMMES!H15)</f>
        <v> </v>
      </c>
      <c r="G22" s="4" t="str">
        <f>IF(LISTE_FEMMES!I15=""," ",LISTE_FEMMES!I15)</f>
        <v> </v>
      </c>
      <c r="H22" s="5" t="str">
        <f>IF(LISTE_FEMMES!I15=""," ",VLOOKUP(Q22,$R$10:$U$73,4,FALSE))</f>
        <v> </v>
      </c>
      <c r="I22" s="5" t="str">
        <f t="shared" si="0"/>
        <v>****</v>
      </c>
      <c r="J22" s="5" t="str">
        <f t="shared" si="1"/>
        <v>****</v>
      </c>
      <c r="K22" s="5" t="str">
        <f t="shared" si="2"/>
        <v>****</v>
      </c>
      <c r="L22" s="5" t="str">
        <f t="shared" si="3"/>
        <v>****</v>
      </c>
      <c r="M22" s="5" t="str">
        <f t="shared" si="4"/>
        <v>****</v>
      </c>
      <c r="N22" s="5" t="str">
        <f t="shared" si="5"/>
        <v>****</v>
      </c>
      <c r="O22" s="5" t="str">
        <f ca="1">IF(LISTE_FEMMES!I15=""," ",INDIRECT(ADDRESS(H22+9,7,1,FALSE),FALSE))</f>
        <v> </v>
      </c>
      <c r="P22" s="6"/>
      <c r="Q22" s="1" t="str">
        <f t="shared" si="6"/>
        <v>      </v>
      </c>
      <c r="R22" s="1">
        <f>SCORE_F!D334</f>
      </c>
      <c r="U22" s="1">
        <v>13</v>
      </c>
    </row>
    <row r="23" spans="2:21" ht="15" customHeight="1">
      <c r="B23" s="75">
        <v>14</v>
      </c>
      <c r="C23" s="4" t="str">
        <f>IF(LISTE_FEMMES!E16=""," ",LISTE_FEMMES!E16)</f>
        <v> </v>
      </c>
      <c r="D23" s="99" t="str">
        <f>IF(LISTE_FEMMES!F16=""," ",LISTE_FEMMES!F16)</f>
        <v> </v>
      </c>
      <c r="E23" s="99" t="str">
        <f>IF(LISTE_FEMMES!G16=""," ",LISTE_FEMMES!G16)</f>
        <v> </v>
      </c>
      <c r="F23" s="4" t="str">
        <f>IF(LISTE_FEMMES!H16=""," ",LISTE_FEMMES!H16)</f>
        <v> </v>
      </c>
      <c r="G23" s="4" t="str">
        <f>IF(LISTE_FEMMES!I16=""," ",LISTE_FEMMES!I16)</f>
        <v> </v>
      </c>
      <c r="H23" s="5" t="str">
        <f>IF(LISTE_FEMMES!I16=""," ",VLOOKUP(Q23,$R$10:$U$73,4,FALSE))</f>
        <v> </v>
      </c>
      <c r="I23" s="5" t="str">
        <f t="shared" si="0"/>
        <v>****</v>
      </c>
      <c r="J23" s="5" t="str">
        <f t="shared" si="1"/>
        <v>****</v>
      </c>
      <c r="K23" s="5" t="str">
        <f t="shared" si="2"/>
        <v>****</v>
      </c>
      <c r="L23" s="5" t="str">
        <f t="shared" si="3"/>
        <v>****</v>
      </c>
      <c r="M23" s="5" t="str">
        <f t="shared" si="4"/>
        <v>****</v>
      </c>
      <c r="N23" s="5" t="str">
        <f t="shared" si="5"/>
        <v>****</v>
      </c>
      <c r="O23" s="5" t="str">
        <f ca="1">IF(LISTE_FEMMES!I16=""," ",INDIRECT(ADDRESS(H23+9,7,1,FALSE),FALSE))</f>
        <v> </v>
      </c>
      <c r="P23" s="6"/>
      <c r="Q23" s="1" t="str">
        <f t="shared" si="6"/>
        <v>      </v>
      </c>
      <c r="R23" s="1">
        <f>SCORE_F!D335</f>
      </c>
      <c r="U23" s="1">
        <v>14</v>
      </c>
    </row>
    <row r="24" spans="2:21" ht="15" customHeight="1">
      <c r="B24" s="75">
        <v>15</v>
      </c>
      <c r="C24" s="4" t="str">
        <f>IF(LISTE_FEMMES!E17=""," ",LISTE_FEMMES!E17)</f>
        <v> </v>
      </c>
      <c r="D24" s="99" t="str">
        <f>IF(LISTE_FEMMES!F17=""," ",LISTE_FEMMES!F17)</f>
        <v> </v>
      </c>
      <c r="E24" s="99" t="str">
        <f>IF(LISTE_FEMMES!G17=""," ",LISTE_FEMMES!G17)</f>
        <v> </v>
      </c>
      <c r="F24" s="4" t="str">
        <f>IF(LISTE_FEMMES!H17=""," ",LISTE_FEMMES!H17)</f>
        <v> </v>
      </c>
      <c r="G24" s="4" t="str">
        <f>IF(LISTE_FEMMES!I17=""," ",LISTE_FEMMES!I17)</f>
        <v> </v>
      </c>
      <c r="H24" s="5" t="str">
        <f>IF(LISTE_FEMMES!I17=""," ",VLOOKUP(Q24,$R$10:$U$73,4,FALSE))</f>
        <v> </v>
      </c>
      <c r="I24" s="5" t="str">
        <f t="shared" si="0"/>
        <v>****</v>
      </c>
      <c r="J24" s="5" t="str">
        <f t="shared" si="1"/>
        <v>****</v>
      </c>
      <c r="K24" s="5" t="str">
        <f t="shared" si="2"/>
        <v>****</v>
      </c>
      <c r="L24" s="5" t="str">
        <f t="shared" si="3"/>
        <v>****</v>
      </c>
      <c r="M24" s="5" t="str">
        <f t="shared" si="4"/>
        <v>****</v>
      </c>
      <c r="N24" s="5" t="str">
        <f t="shared" si="5"/>
        <v>****</v>
      </c>
      <c r="O24" s="5" t="str">
        <f ca="1">IF(LISTE_FEMMES!I17=""," ",INDIRECT(ADDRESS(H24+9,7,1,FALSE),FALSE))</f>
        <v> </v>
      </c>
      <c r="P24" s="6"/>
      <c r="Q24" s="1" t="str">
        <f t="shared" si="6"/>
        <v>      </v>
      </c>
      <c r="R24" s="1">
        <f>SCORE_F!D336</f>
      </c>
      <c r="U24" s="1">
        <v>15</v>
      </c>
    </row>
    <row r="25" spans="2:21" ht="15" customHeight="1">
      <c r="B25" s="75">
        <v>16</v>
      </c>
      <c r="C25" s="4" t="str">
        <f>IF(LISTE_FEMMES!E18=""," ",LISTE_FEMMES!E18)</f>
        <v> </v>
      </c>
      <c r="D25" s="99" t="str">
        <f>IF(LISTE_FEMMES!F18=""," ",LISTE_FEMMES!F18)</f>
        <v> </v>
      </c>
      <c r="E25" s="99" t="str">
        <f>IF(LISTE_FEMMES!G18=""," ",LISTE_FEMMES!G18)</f>
        <v> </v>
      </c>
      <c r="F25" s="4" t="str">
        <f>IF(LISTE_FEMMES!H18=""," ",LISTE_FEMMES!H18)</f>
        <v> </v>
      </c>
      <c r="G25" s="4" t="str">
        <f>IF(LISTE_FEMMES!I18=""," ",LISTE_FEMMES!I18)</f>
        <v> </v>
      </c>
      <c r="H25" s="5" t="str">
        <f>IF(LISTE_FEMMES!I18=""," ",VLOOKUP(Q25,$R$10:$U$73,4,FALSE))</f>
        <v> </v>
      </c>
      <c r="I25" s="5" t="str">
        <f t="shared" si="0"/>
        <v>****</v>
      </c>
      <c r="J25" s="5" t="str">
        <f t="shared" si="1"/>
        <v>****</v>
      </c>
      <c r="K25" s="5" t="str">
        <f t="shared" si="2"/>
        <v>****</v>
      </c>
      <c r="L25" s="5" t="str">
        <f t="shared" si="3"/>
        <v>****</v>
      </c>
      <c r="M25" s="5" t="str">
        <f t="shared" si="4"/>
        <v>****</v>
      </c>
      <c r="N25" s="5" t="str">
        <f t="shared" si="5"/>
        <v>****</v>
      </c>
      <c r="O25" s="5" t="str">
        <f ca="1">IF(LISTE_FEMMES!I18=""," ",INDIRECT(ADDRESS(H25+9,7,1,FALSE),FALSE))</f>
        <v> </v>
      </c>
      <c r="P25" s="6"/>
      <c r="Q25" s="1" t="str">
        <f t="shared" si="6"/>
        <v>      </v>
      </c>
      <c r="R25" s="1">
        <f>SCORE_F!D337</f>
      </c>
      <c r="U25" s="1">
        <v>16</v>
      </c>
    </row>
    <row r="26" spans="1:21" ht="15" customHeight="1">
      <c r="A26" s="42"/>
      <c r="B26" s="75">
        <v>17</v>
      </c>
      <c r="C26" s="4" t="str">
        <f>IF(LISTE_FEMMES!E19=""," ",LISTE_FEMMES!E19)</f>
        <v> </v>
      </c>
      <c r="D26" s="99" t="str">
        <f>IF(LISTE_FEMMES!F19=""," ",LISTE_FEMMES!F19)</f>
        <v> </v>
      </c>
      <c r="E26" s="99" t="str">
        <f>IF(LISTE_FEMMES!G19=""," ",LISTE_FEMMES!G19)</f>
        <v> </v>
      </c>
      <c r="F26" s="4" t="str">
        <f>IF(LISTE_FEMMES!H19=""," ",LISTE_FEMMES!H19)</f>
        <v> </v>
      </c>
      <c r="G26" s="4" t="str">
        <f>IF(LISTE_FEMMES!I19=""," ",LISTE_FEMMES!I19)</f>
        <v> </v>
      </c>
      <c r="H26" s="5" t="str">
        <f>IF(LISTE_FEMMES!I19=""," ",VLOOKUP(Q26,$R$10:$U$73,4,FALSE))</f>
        <v> </v>
      </c>
      <c r="I26" s="5" t="str">
        <f t="shared" si="0"/>
        <v>****</v>
      </c>
      <c r="J26" s="5" t="str">
        <f t="shared" si="1"/>
        <v>****</v>
      </c>
      <c r="K26" s="5" t="str">
        <f t="shared" si="2"/>
        <v>****</v>
      </c>
      <c r="L26" s="5" t="str">
        <f t="shared" si="3"/>
        <v>****</v>
      </c>
      <c r="M26" s="5" t="str">
        <f t="shared" si="4"/>
        <v>****</v>
      </c>
      <c r="N26" s="5" t="str">
        <f t="shared" si="5"/>
        <v>****</v>
      </c>
      <c r="O26" s="5" t="str">
        <f ca="1">IF(LISTE_FEMMES!I19=""," ",INDIRECT(ADDRESS(H26+9,7,1,FALSE),FALSE))</f>
        <v> </v>
      </c>
      <c r="P26" s="6"/>
      <c r="Q26" s="1" t="str">
        <f t="shared" si="6"/>
        <v>      </v>
      </c>
      <c r="R26" s="1">
        <f>SCORE_F!D338</f>
      </c>
      <c r="U26" s="1">
        <v>17</v>
      </c>
    </row>
    <row r="27" spans="2:21" ht="15" customHeight="1">
      <c r="B27" s="75">
        <v>18</v>
      </c>
      <c r="C27" s="4" t="str">
        <f>IF(LISTE_FEMMES!E20=""," ",LISTE_FEMMES!E20)</f>
        <v> </v>
      </c>
      <c r="D27" s="99" t="str">
        <f>IF(LISTE_FEMMES!F20=""," ",LISTE_FEMMES!F20)</f>
        <v> </v>
      </c>
      <c r="E27" s="99" t="str">
        <f>IF(LISTE_FEMMES!G20=""," ",LISTE_FEMMES!G20)</f>
        <v> </v>
      </c>
      <c r="F27" s="4" t="str">
        <f>IF(LISTE_FEMMES!H20=""," ",LISTE_FEMMES!H20)</f>
        <v> </v>
      </c>
      <c r="G27" s="4" t="str">
        <f>IF(LISTE_FEMMES!I20=""," ",LISTE_FEMMES!I20)</f>
        <v> </v>
      </c>
      <c r="H27" s="5" t="str">
        <f>IF(LISTE_FEMMES!I20=""," ",VLOOKUP(Q27,$R$10:$U$73,4,FALSE))</f>
        <v> </v>
      </c>
      <c r="I27" s="5" t="str">
        <f t="shared" si="0"/>
        <v>****</v>
      </c>
      <c r="J27" s="5" t="str">
        <f t="shared" si="1"/>
        <v>****</v>
      </c>
      <c r="K27" s="5" t="str">
        <f t="shared" si="2"/>
        <v>****</v>
      </c>
      <c r="L27" s="5" t="str">
        <f t="shared" si="3"/>
        <v>****</v>
      </c>
      <c r="M27" s="5" t="str">
        <f t="shared" si="4"/>
        <v>****</v>
      </c>
      <c r="N27" s="5" t="str">
        <f t="shared" si="5"/>
        <v>****</v>
      </c>
      <c r="O27" s="5" t="str">
        <f ca="1">IF(LISTE_FEMMES!I20=""," ",INDIRECT(ADDRESS(H27+9,7,1,FALSE),FALSE))</f>
        <v> </v>
      </c>
      <c r="P27" s="6"/>
      <c r="Q27" s="1" t="str">
        <f t="shared" si="6"/>
        <v>      </v>
      </c>
      <c r="R27" s="1">
        <f>SCORE_F!D339</f>
      </c>
      <c r="U27" s="1">
        <v>18</v>
      </c>
    </row>
    <row r="28" spans="2:21" ht="15" customHeight="1">
      <c r="B28" s="75">
        <v>19</v>
      </c>
      <c r="C28" s="4" t="str">
        <f>IF(LISTE_FEMMES!E21=""," ",LISTE_FEMMES!E21)</f>
        <v> </v>
      </c>
      <c r="D28" s="99" t="str">
        <f>IF(LISTE_FEMMES!F21=""," ",LISTE_FEMMES!F21)</f>
        <v> </v>
      </c>
      <c r="E28" s="99" t="str">
        <f>IF(LISTE_FEMMES!G21=""," ",LISTE_FEMMES!G21)</f>
        <v> </v>
      </c>
      <c r="F28" s="4" t="str">
        <f>IF(LISTE_FEMMES!H21=""," ",LISTE_FEMMES!H21)</f>
        <v> </v>
      </c>
      <c r="G28" s="4" t="str">
        <f>IF(LISTE_FEMMES!I21=""," ",LISTE_FEMMES!I21)</f>
        <v> </v>
      </c>
      <c r="H28" s="5" t="str">
        <f>IF(LISTE_FEMMES!I21=""," ",VLOOKUP(Q28,$R$10:$U$73,4,FALSE))</f>
        <v> </v>
      </c>
      <c r="I28" s="5" t="str">
        <f t="shared" si="0"/>
        <v>****</v>
      </c>
      <c r="J28" s="5" t="str">
        <f t="shared" si="1"/>
        <v>****</v>
      </c>
      <c r="K28" s="5" t="str">
        <f t="shared" si="2"/>
        <v>****</v>
      </c>
      <c r="L28" s="5" t="str">
        <f t="shared" si="3"/>
        <v>****</v>
      </c>
      <c r="M28" s="5" t="str">
        <f t="shared" si="4"/>
        <v>****</v>
      </c>
      <c r="N28" s="5" t="str">
        <f t="shared" si="5"/>
        <v>****</v>
      </c>
      <c r="O28" s="5" t="str">
        <f ca="1">IF(LISTE_FEMMES!I21=""," ",INDIRECT(ADDRESS(H28+9,7,1,FALSE),FALSE))</f>
        <v> </v>
      </c>
      <c r="P28" s="6"/>
      <c r="Q28" s="1" t="str">
        <f t="shared" si="6"/>
        <v>      </v>
      </c>
      <c r="R28" s="1">
        <f>SCORE_F!D340</f>
      </c>
      <c r="U28" s="1">
        <v>19</v>
      </c>
    </row>
    <row r="29" spans="2:21" ht="15" customHeight="1">
      <c r="B29" s="75">
        <v>20</v>
      </c>
      <c r="C29" s="4" t="str">
        <f>IF(LISTE_FEMMES!E22=""," ",LISTE_FEMMES!E22)</f>
        <v> </v>
      </c>
      <c r="D29" s="99" t="str">
        <f>IF(LISTE_FEMMES!F22=""," ",LISTE_FEMMES!F22)</f>
        <v> </v>
      </c>
      <c r="E29" s="99" t="str">
        <f>IF(LISTE_FEMMES!G22=""," ",LISTE_FEMMES!G22)</f>
        <v> </v>
      </c>
      <c r="F29" s="4" t="str">
        <f>IF(LISTE_FEMMES!H22=""," ",LISTE_FEMMES!H22)</f>
        <v> </v>
      </c>
      <c r="G29" s="4" t="str">
        <f>IF(LISTE_FEMMES!I22=""," ",LISTE_FEMMES!I22)</f>
        <v> </v>
      </c>
      <c r="H29" s="5" t="str">
        <f>IF(LISTE_FEMMES!I22=""," ",VLOOKUP(Q29,$R$10:$U$73,4,FALSE))</f>
        <v> </v>
      </c>
      <c r="I29" s="5" t="str">
        <f t="shared" si="0"/>
        <v>****</v>
      </c>
      <c r="J29" s="5" t="str">
        <f t="shared" si="1"/>
        <v>****</v>
      </c>
      <c r="K29" s="5" t="str">
        <f t="shared" si="2"/>
        <v>****</v>
      </c>
      <c r="L29" s="5" t="str">
        <f t="shared" si="3"/>
        <v>****</v>
      </c>
      <c r="M29" s="5" t="str">
        <f t="shared" si="4"/>
        <v>****</v>
      </c>
      <c r="N29" s="5" t="str">
        <f t="shared" si="5"/>
        <v>****</v>
      </c>
      <c r="O29" s="5" t="str">
        <f ca="1">IF(LISTE_FEMMES!I22=""," ",INDIRECT(ADDRESS(H29+9,7,1,FALSE),FALSE))</f>
        <v> </v>
      </c>
      <c r="P29" s="6"/>
      <c r="Q29" s="1" t="str">
        <f t="shared" si="6"/>
        <v>      </v>
      </c>
      <c r="R29" s="1">
        <f>SCORE_F!D341</f>
      </c>
      <c r="U29" s="1">
        <v>20</v>
      </c>
    </row>
    <row r="30" spans="2:21" ht="15" customHeight="1">
      <c r="B30" s="75">
        <v>21</v>
      </c>
      <c r="C30" s="4" t="str">
        <f>IF(LISTE_FEMMES!E23=""," ",LISTE_FEMMES!E23)</f>
        <v> </v>
      </c>
      <c r="D30" s="99" t="str">
        <f>IF(LISTE_FEMMES!F23=""," ",LISTE_FEMMES!F23)</f>
        <v> </v>
      </c>
      <c r="E30" s="99" t="str">
        <f>IF(LISTE_FEMMES!G23=""," ",LISTE_FEMMES!G23)</f>
        <v> </v>
      </c>
      <c r="F30" s="4" t="str">
        <f>IF(LISTE_FEMMES!H23=""," ",LISTE_FEMMES!H23)</f>
        <v> </v>
      </c>
      <c r="G30" s="4" t="str">
        <f>IF(LISTE_FEMMES!I23=""," ",LISTE_FEMMES!I23)</f>
        <v> </v>
      </c>
      <c r="H30" s="5" t="str">
        <f>IF(LISTE_FEMMES!I23=""," ",VLOOKUP(Q30,$R$10:$U$73,4,FALSE))</f>
        <v> </v>
      </c>
      <c r="I30" s="5" t="str">
        <f t="shared" si="0"/>
        <v>****</v>
      </c>
      <c r="J30" s="5" t="str">
        <f t="shared" si="1"/>
        <v>****</v>
      </c>
      <c r="K30" s="5" t="str">
        <f t="shared" si="2"/>
        <v>****</v>
      </c>
      <c r="L30" s="5" t="str">
        <f t="shared" si="3"/>
        <v>****</v>
      </c>
      <c r="M30" s="5" t="str">
        <f t="shared" si="4"/>
        <v>****</v>
      </c>
      <c r="N30" s="5" t="str">
        <f t="shared" si="5"/>
        <v>****</v>
      </c>
      <c r="O30" s="5" t="str">
        <f ca="1">IF(LISTE_FEMMES!I23=""," ",INDIRECT(ADDRESS(H30+9,7,1,FALSE),FALSE))</f>
        <v> </v>
      </c>
      <c r="P30" s="6"/>
      <c r="Q30" s="1" t="str">
        <f t="shared" si="6"/>
        <v>      </v>
      </c>
      <c r="R30" s="1">
        <f>SCORE_F!D342</f>
      </c>
      <c r="U30" s="1">
        <v>21</v>
      </c>
    </row>
    <row r="31" spans="2:21" ht="15" customHeight="1">
      <c r="B31" s="75">
        <v>22</v>
      </c>
      <c r="C31" s="4" t="str">
        <f>IF(LISTE_FEMMES!E24=""," ",LISTE_FEMMES!E24)</f>
        <v> </v>
      </c>
      <c r="D31" s="99" t="str">
        <f>IF(LISTE_FEMMES!F24=""," ",LISTE_FEMMES!F24)</f>
        <v> </v>
      </c>
      <c r="E31" s="99" t="str">
        <f>IF(LISTE_FEMMES!G24=""," ",LISTE_FEMMES!G24)</f>
        <v> </v>
      </c>
      <c r="F31" s="4" t="str">
        <f>IF(LISTE_FEMMES!H24=""," ",LISTE_FEMMES!H24)</f>
        <v> </v>
      </c>
      <c r="G31" s="4" t="str">
        <f>IF(LISTE_FEMMES!I24=""," ",LISTE_FEMMES!I24)</f>
        <v> </v>
      </c>
      <c r="H31" s="5" t="str">
        <f>IF(LISTE_FEMMES!I24=""," ",VLOOKUP(Q31,$R$10:$U$73,4,FALSE))</f>
        <v> </v>
      </c>
      <c r="I31" s="5" t="str">
        <f t="shared" si="0"/>
        <v>****</v>
      </c>
      <c r="J31" s="5" t="str">
        <f t="shared" si="1"/>
        <v>****</v>
      </c>
      <c r="K31" s="5" t="str">
        <f t="shared" si="2"/>
        <v>****</v>
      </c>
      <c r="L31" s="5" t="str">
        <f t="shared" si="3"/>
        <v>****</v>
      </c>
      <c r="M31" s="5" t="str">
        <f t="shared" si="4"/>
        <v>****</v>
      </c>
      <c r="N31" s="5" t="str">
        <f t="shared" si="5"/>
        <v>****</v>
      </c>
      <c r="O31" s="5" t="str">
        <f ca="1">IF(LISTE_FEMMES!I24=""," ",INDIRECT(ADDRESS(H31+9,7,1,FALSE),FALSE))</f>
        <v> </v>
      </c>
      <c r="P31" s="6"/>
      <c r="Q31" s="1" t="str">
        <f t="shared" si="6"/>
        <v>      </v>
      </c>
      <c r="R31" s="1">
        <f>SCORE_F!D343</f>
      </c>
      <c r="U31" s="1">
        <v>22</v>
      </c>
    </row>
    <row r="32" spans="2:21" ht="15" customHeight="1">
      <c r="B32" s="75">
        <v>23</v>
      </c>
      <c r="C32" s="4" t="str">
        <f>IF(LISTE_FEMMES!E25=""," ",LISTE_FEMMES!E25)</f>
        <v> </v>
      </c>
      <c r="D32" s="99" t="str">
        <f>IF(LISTE_FEMMES!F25=""," ",LISTE_FEMMES!F25)</f>
        <v> </v>
      </c>
      <c r="E32" s="99" t="str">
        <f>IF(LISTE_FEMMES!G25=""," ",LISTE_FEMMES!G25)</f>
        <v> </v>
      </c>
      <c r="F32" s="4" t="str">
        <f>IF(LISTE_FEMMES!H25=""," ",LISTE_FEMMES!H25)</f>
        <v> </v>
      </c>
      <c r="G32" s="4" t="str">
        <f>IF(LISTE_FEMMES!I25=""," ",LISTE_FEMMES!I25)</f>
        <v> </v>
      </c>
      <c r="H32" s="5" t="str">
        <f>IF(LISTE_FEMMES!I25=""," ",VLOOKUP(Q32,$R$10:$U$73,4,FALSE))</f>
        <v> </v>
      </c>
      <c r="I32" s="5" t="str">
        <f t="shared" si="0"/>
        <v>****</v>
      </c>
      <c r="J32" s="5" t="str">
        <f t="shared" si="1"/>
        <v>****</v>
      </c>
      <c r="K32" s="5" t="str">
        <f t="shared" si="2"/>
        <v>****</v>
      </c>
      <c r="L32" s="5" t="str">
        <f t="shared" si="3"/>
        <v>****</v>
      </c>
      <c r="M32" s="5" t="str">
        <f t="shared" si="4"/>
        <v>****</v>
      </c>
      <c r="N32" s="5" t="str">
        <f t="shared" si="5"/>
        <v>****</v>
      </c>
      <c r="O32" s="5" t="str">
        <f ca="1">IF(LISTE_FEMMES!I25=""," ",INDIRECT(ADDRESS(H32+9,7,1,FALSE),FALSE))</f>
        <v> </v>
      </c>
      <c r="P32" s="6"/>
      <c r="Q32" s="1" t="str">
        <f t="shared" si="6"/>
        <v>      </v>
      </c>
      <c r="R32" s="1">
        <f>SCORE_F!D344</f>
      </c>
      <c r="U32" s="1">
        <v>23</v>
      </c>
    </row>
    <row r="33" spans="2:21" ht="15" customHeight="1">
      <c r="B33" s="75">
        <v>24</v>
      </c>
      <c r="C33" s="4" t="str">
        <f>IF(LISTE_FEMMES!E26=""," ",LISTE_FEMMES!E26)</f>
        <v> </v>
      </c>
      <c r="D33" s="99" t="str">
        <f>IF(LISTE_FEMMES!F26=""," ",LISTE_FEMMES!F26)</f>
        <v> </v>
      </c>
      <c r="E33" s="99" t="str">
        <f>IF(LISTE_FEMMES!G26=""," ",LISTE_FEMMES!G26)</f>
        <v> </v>
      </c>
      <c r="F33" s="4" t="str">
        <f>IF(LISTE_FEMMES!H26=""," ",LISTE_FEMMES!H26)</f>
        <v> </v>
      </c>
      <c r="G33" s="4" t="str">
        <f>IF(LISTE_FEMMES!I26=""," ",LISTE_FEMMES!I26)</f>
        <v> </v>
      </c>
      <c r="H33" s="5" t="str">
        <f>IF(LISTE_FEMMES!I26=""," ",VLOOKUP(Q33,$R$10:$U$73,4,FALSE))</f>
        <v> </v>
      </c>
      <c r="I33" s="5" t="str">
        <f t="shared" si="0"/>
        <v>****</v>
      </c>
      <c r="J33" s="5" t="str">
        <f t="shared" si="1"/>
        <v>****</v>
      </c>
      <c r="K33" s="5" t="str">
        <f t="shared" si="2"/>
        <v>****</v>
      </c>
      <c r="L33" s="5" t="str">
        <f t="shared" si="3"/>
        <v>****</v>
      </c>
      <c r="M33" s="5" t="str">
        <f t="shared" si="4"/>
        <v>****</v>
      </c>
      <c r="N33" s="5" t="str">
        <f t="shared" si="5"/>
        <v>****</v>
      </c>
      <c r="O33" s="5" t="str">
        <f ca="1">IF(LISTE_FEMMES!I26=""," ",INDIRECT(ADDRESS(H33+9,7,1,FALSE),FALSE))</f>
        <v> </v>
      </c>
      <c r="P33" s="6"/>
      <c r="Q33" s="1" t="str">
        <f t="shared" si="6"/>
        <v>      </v>
      </c>
      <c r="R33" s="1">
        <f>SCORE_F!D345</f>
      </c>
      <c r="U33" s="1">
        <v>24</v>
      </c>
    </row>
    <row r="34" spans="2:21" ht="15" customHeight="1">
      <c r="B34" s="75">
        <v>25</v>
      </c>
      <c r="C34" s="4" t="str">
        <f>IF(LISTE_FEMMES!E27=""," ",LISTE_FEMMES!E27)</f>
        <v> </v>
      </c>
      <c r="D34" s="99" t="str">
        <f>IF(LISTE_FEMMES!F27=""," ",LISTE_FEMMES!F27)</f>
        <v> </v>
      </c>
      <c r="E34" s="99" t="str">
        <f>IF(LISTE_FEMMES!G27=""," ",LISTE_FEMMES!G27)</f>
        <v> </v>
      </c>
      <c r="F34" s="4" t="str">
        <f>IF(LISTE_FEMMES!H27=""," ",LISTE_FEMMES!H27)</f>
        <v> </v>
      </c>
      <c r="G34" s="4" t="str">
        <f>IF(LISTE_FEMMES!I27=""," ",LISTE_FEMMES!I27)</f>
        <v> </v>
      </c>
      <c r="H34" s="5" t="str">
        <f>IF(LISTE_FEMMES!I27=""," ",VLOOKUP(Q34,$R$10:$U$73,4,FALSE))</f>
        <v> </v>
      </c>
      <c r="I34" s="5" t="str">
        <f t="shared" si="0"/>
        <v>****</v>
      </c>
      <c r="J34" s="5" t="str">
        <f t="shared" si="1"/>
        <v>****</v>
      </c>
      <c r="K34" s="5" t="str">
        <f t="shared" si="2"/>
        <v>****</v>
      </c>
      <c r="L34" s="5" t="str">
        <f t="shared" si="3"/>
        <v>****</v>
      </c>
      <c r="M34" s="5" t="str">
        <f t="shared" si="4"/>
        <v>****</v>
      </c>
      <c r="N34" s="5" t="str">
        <f t="shared" si="5"/>
        <v>****</v>
      </c>
      <c r="O34" s="5" t="str">
        <f ca="1">IF(LISTE_FEMMES!I27=""," ",INDIRECT(ADDRESS(H34+9,7,1,FALSE),FALSE))</f>
        <v> </v>
      </c>
      <c r="P34" s="6"/>
      <c r="Q34" s="1" t="str">
        <f t="shared" si="6"/>
        <v>      </v>
      </c>
      <c r="R34" s="1">
        <f>SCORE_F!D346</f>
      </c>
      <c r="U34" s="1">
        <v>25</v>
      </c>
    </row>
    <row r="35" spans="2:21" ht="15" customHeight="1">
      <c r="B35" s="75">
        <v>26</v>
      </c>
      <c r="C35" s="4" t="str">
        <f>IF(LISTE_FEMMES!E28=""," ",LISTE_FEMMES!E28)</f>
        <v> </v>
      </c>
      <c r="D35" s="99" t="str">
        <f>IF(LISTE_FEMMES!F28=""," ",LISTE_FEMMES!F28)</f>
        <v> </v>
      </c>
      <c r="E35" s="99" t="str">
        <f>IF(LISTE_FEMMES!G28=""," ",LISTE_FEMMES!G28)</f>
        <v> </v>
      </c>
      <c r="F35" s="4" t="str">
        <f>IF(LISTE_FEMMES!H28=""," ",LISTE_FEMMES!H28)</f>
        <v> </v>
      </c>
      <c r="G35" s="4" t="str">
        <f>IF(LISTE_FEMMES!I28=""," ",LISTE_FEMMES!I28)</f>
        <v> </v>
      </c>
      <c r="H35" s="5" t="str">
        <f>IF(LISTE_FEMMES!I28=""," ",VLOOKUP(Q35,$R$10:$U$73,4,FALSE))</f>
        <v> </v>
      </c>
      <c r="I35" s="5" t="str">
        <f t="shared" si="0"/>
        <v>****</v>
      </c>
      <c r="J35" s="5" t="str">
        <f t="shared" si="1"/>
        <v>****</v>
      </c>
      <c r="K35" s="5" t="str">
        <f t="shared" si="2"/>
        <v>****</v>
      </c>
      <c r="L35" s="5" t="str">
        <f t="shared" si="3"/>
        <v>****</v>
      </c>
      <c r="M35" s="5" t="str">
        <f t="shared" si="4"/>
        <v>****</v>
      </c>
      <c r="N35" s="5" t="str">
        <f t="shared" si="5"/>
        <v>****</v>
      </c>
      <c r="O35" s="5" t="str">
        <f ca="1">IF(LISTE_FEMMES!I28=""," ",INDIRECT(ADDRESS(H35+9,7,1,FALSE),FALSE))</f>
        <v> </v>
      </c>
      <c r="P35" s="6"/>
      <c r="Q35" s="1" t="str">
        <f t="shared" si="6"/>
        <v>      </v>
      </c>
      <c r="R35" s="1">
        <f>SCORE_F!D347</f>
      </c>
      <c r="U35" s="1">
        <v>26</v>
      </c>
    </row>
    <row r="36" spans="2:21" ht="15" customHeight="1">
      <c r="B36" s="75">
        <v>27</v>
      </c>
      <c r="C36" s="4" t="str">
        <f>IF(LISTE_FEMMES!E29=""," ",LISTE_FEMMES!E29)</f>
        <v> </v>
      </c>
      <c r="D36" s="99" t="str">
        <f>IF(LISTE_FEMMES!F29=""," ",LISTE_FEMMES!F29)</f>
        <v> </v>
      </c>
      <c r="E36" s="99" t="str">
        <f>IF(LISTE_FEMMES!G29=""," ",LISTE_FEMMES!G29)</f>
        <v> </v>
      </c>
      <c r="F36" s="4" t="str">
        <f>IF(LISTE_FEMMES!H29=""," ",LISTE_FEMMES!H29)</f>
        <v> </v>
      </c>
      <c r="G36" s="4" t="str">
        <f>IF(LISTE_FEMMES!I29=""," ",LISTE_FEMMES!I29)</f>
        <v> </v>
      </c>
      <c r="H36" s="5" t="str">
        <f>IF(LISTE_FEMMES!I29=""," ",VLOOKUP(Q36,$R$10:$U$73,4,FALSE))</f>
        <v> </v>
      </c>
      <c r="I36" s="5" t="str">
        <f t="shared" si="0"/>
        <v>****</v>
      </c>
      <c r="J36" s="5" t="str">
        <f t="shared" si="1"/>
        <v>****</v>
      </c>
      <c r="K36" s="5" t="str">
        <f t="shared" si="2"/>
        <v>****</v>
      </c>
      <c r="L36" s="5" t="str">
        <f t="shared" si="3"/>
        <v>****</v>
      </c>
      <c r="M36" s="5" t="str">
        <f t="shared" si="4"/>
        <v>****</v>
      </c>
      <c r="N36" s="5" t="str">
        <f t="shared" si="5"/>
        <v>****</v>
      </c>
      <c r="O36" s="5" t="str">
        <f ca="1">IF(LISTE_FEMMES!I29=""," ",INDIRECT(ADDRESS(H36+9,7,1,FALSE),FALSE))</f>
        <v> </v>
      </c>
      <c r="P36" s="6"/>
      <c r="Q36" s="1" t="str">
        <f t="shared" si="6"/>
        <v>      </v>
      </c>
      <c r="R36" s="1">
        <f>SCORE_F!D348</f>
      </c>
      <c r="U36" s="1">
        <v>27</v>
      </c>
    </row>
    <row r="37" spans="2:21" ht="15" customHeight="1">
      <c r="B37" s="75">
        <v>28</v>
      </c>
      <c r="C37" s="4" t="str">
        <f>IF(LISTE_FEMMES!E30=""," ",LISTE_FEMMES!E30)</f>
        <v> </v>
      </c>
      <c r="D37" s="99" t="str">
        <f>IF(LISTE_FEMMES!F30=""," ",LISTE_FEMMES!F30)</f>
        <v> </v>
      </c>
      <c r="E37" s="99" t="str">
        <f>IF(LISTE_FEMMES!G30=""," ",LISTE_FEMMES!G30)</f>
        <v> </v>
      </c>
      <c r="F37" s="4" t="str">
        <f>IF(LISTE_FEMMES!H30=""," ",LISTE_FEMMES!H30)</f>
        <v> </v>
      </c>
      <c r="G37" s="4" t="str">
        <f>IF(LISTE_FEMMES!I30=""," ",LISTE_FEMMES!I30)</f>
        <v> </v>
      </c>
      <c r="H37" s="5" t="str">
        <f>IF(LISTE_FEMMES!I30=""," ",VLOOKUP(Q37,$R$10:$U$73,4,FALSE))</f>
        <v> </v>
      </c>
      <c r="I37" s="5" t="str">
        <f t="shared" si="0"/>
        <v>****</v>
      </c>
      <c r="J37" s="5" t="str">
        <f t="shared" si="1"/>
        <v>****</v>
      </c>
      <c r="K37" s="5" t="str">
        <f t="shared" si="2"/>
        <v>****</v>
      </c>
      <c r="L37" s="5" t="str">
        <f t="shared" si="3"/>
        <v>****</v>
      </c>
      <c r="M37" s="5" t="str">
        <f t="shared" si="4"/>
        <v>****</v>
      </c>
      <c r="N37" s="5" t="str">
        <f t="shared" si="5"/>
        <v>****</v>
      </c>
      <c r="O37" s="5" t="str">
        <f ca="1">IF(LISTE_FEMMES!I30=""," ",INDIRECT(ADDRESS(H37+9,7,1,FALSE),FALSE))</f>
        <v> </v>
      </c>
      <c r="P37" s="6"/>
      <c r="Q37" s="1" t="str">
        <f t="shared" si="6"/>
        <v>      </v>
      </c>
      <c r="R37" s="1">
        <f>SCORE_F!D349</f>
      </c>
      <c r="U37" s="1">
        <v>28</v>
      </c>
    </row>
    <row r="38" spans="2:21" ht="15" customHeight="1">
      <c r="B38" s="75">
        <v>29</v>
      </c>
      <c r="C38" s="4" t="str">
        <f>IF(LISTE_FEMMES!E31=""," ",LISTE_FEMMES!E31)</f>
        <v> </v>
      </c>
      <c r="D38" s="99" t="str">
        <f>IF(LISTE_FEMMES!F31=""," ",LISTE_FEMMES!F31)</f>
        <v> </v>
      </c>
      <c r="E38" s="99" t="str">
        <f>IF(LISTE_FEMMES!G31=""," ",LISTE_FEMMES!G31)</f>
        <v> </v>
      </c>
      <c r="F38" s="4" t="str">
        <f>IF(LISTE_FEMMES!H31=""," ",LISTE_FEMMES!H31)</f>
        <v> </v>
      </c>
      <c r="G38" s="4" t="str">
        <f>IF(LISTE_FEMMES!I31=""," ",LISTE_FEMMES!I31)</f>
        <v> </v>
      </c>
      <c r="H38" s="5" t="str">
        <f>IF(LISTE_FEMMES!I31=""," ",VLOOKUP(Q38,$R$10:$U$73,4,FALSE))</f>
        <v> </v>
      </c>
      <c r="I38" s="5" t="str">
        <f t="shared" si="0"/>
        <v>****</v>
      </c>
      <c r="J38" s="5" t="str">
        <f t="shared" si="1"/>
        <v>****</v>
      </c>
      <c r="K38" s="5" t="str">
        <f t="shared" si="2"/>
        <v>****</v>
      </c>
      <c r="L38" s="5" t="str">
        <f t="shared" si="3"/>
        <v>****</v>
      </c>
      <c r="M38" s="5" t="str">
        <f t="shared" si="4"/>
        <v>****</v>
      </c>
      <c r="N38" s="5" t="str">
        <f t="shared" si="5"/>
        <v>****</v>
      </c>
      <c r="O38" s="5" t="str">
        <f ca="1">IF(LISTE_FEMMES!I31=""," ",INDIRECT(ADDRESS(H38+9,7,1,FALSE),FALSE))</f>
        <v> </v>
      </c>
      <c r="P38" s="6"/>
      <c r="Q38" s="1" t="str">
        <f t="shared" si="6"/>
        <v>      </v>
      </c>
      <c r="R38" s="1">
        <f>SCORE_F!D350</f>
      </c>
      <c r="U38" s="1">
        <v>29</v>
      </c>
    </row>
    <row r="39" spans="2:21" ht="15" customHeight="1">
      <c r="B39" s="75">
        <v>30</v>
      </c>
      <c r="C39" s="4" t="str">
        <f>IF(LISTE_FEMMES!E32=""," ",LISTE_FEMMES!E32)</f>
        <v> </v>
      </c>
      <c r="D39" s="99" t="str">
        <f>IF(LISTE_FEMMES!F32=""," ",LISTE_FEMMES!F32)</f>
        <v> </v>
      </c>
      <c r="E39" s="99" t="str">
        <f>IF(LISTE_FEMMES!G32=""," ",LISTE_FEMMES!G32)</f>
        <v> </v>
      </c>
      <c r="F39" s="4" t="str">
        <f>IF(LISTE_FEMMES!H32=""," ",LISTE_FEMMES!H32)</f>
        <v> </v>
      </c>
      <c r="G39" s="4" t="str">
        <f>IF(LISTE_FEMMES!I32=""," ",LISTE_FEMMES!I32)</f>
        <v> </v>
      </c>
      <c r="H39" s="5" t="str">
        <f>IF(LISTE_FEMMES!I32=""," ",VLOOKUP(Q39,$R$10:$U$73,4,FALSE))</f>
        <v> </v>
      </c>
      <c r="I39" s="5" t="str">
        <f t="shared" si="0"/>
        <v>****</v>
      </c>
      <c r="J39" s="5" t="str">
        <f t="shared" si="1"/>
        <v>****</v>
      </c>
      <c r="K39" s="5" t="str">
        <f t="shared" si="2"/>
        <v>****</v>
      </c>
      <c r="L39" s="5" t="str">
        <f t="shared" si="3"/>
        <v>****</v>
      </c>
      <c r="M39" s="5" t="str">
        <f t="shared" si="4"/>
        <v>****</v>
      </c>
      <c r="N39" s="5" t="str">
        <f t="shared" si="5"/>
        <v>****</v>
      </c>
      <c r="O39" s="5" t="str">
        <f ca="1">IF(LISTE_FEMMES!I32=""," ",INDIRECT(ADDRESS(H39+9,7,1,FALSE),FALSE))</f>
        <v> </v>
      </c>
      <c r="P39" s="6"/>
      <c r="Q39" s="1" t="str">
        <f t="shared" si="6"/>
        <v>      </v>
      </c>
      <c r="R39" s="1">
        <f>SCORE_F!D351</f>
      </c>
      <c r="U39" s="1">
        <v>30</v>
      </c>
    </row>
    <row r="40" spans="2:21" ht="15" customHeight="1">
      <c r="B40" s="75">
        <v>31</v>
      </c>
      <c r="C40" s="4" t="str">
        <f>IF(LISTE_FEMMES!E33=""," ",LISTE_FEMMES!E33)</f>
        <v> </v>
      </c>
      <c r="D40" s="99" t="str">
        <f>IF(LISTE_FEMMES!F33=""," ",LISTE_FEMMES!F33)</f>
        <v> </v>
      </c>
      <c r="E40" s="99" t="str">
        <f>IF(LISTE_FEMMES!G33=""," ",LISTE_FEMMES!G33)</f>
        <v> </v>
      </c>
      <c r="F40" s="4" t="str">
        <f>IF(LISTE_FEMMES!H33=""," ",LISTE_FEMMES!H33)</f>
        <v> </v>
      </c>
      <c r="G40" s="4" t="str">
        <f>IF(LISTE_FEMMES!I33=""," ",LISTE_FEMMES!I33)</f>
        <v> </v>
      </c>
      <c r="H40" s="5" t="str">
        <f>IF(LISTE_FEMMES!I33=""," ",VLOOKUP(Q40,$R$10:$U$73,4,FALSE))</f>
        <v> </v>
      </c>
      <c r="I40" s="5" t="str">
        <f t="shared" si="0"/>
        <v>****</v>
      </c>
      <c r="J40" s="5" t="str">
        <f t="shared" si="1"/>
        <v>****</v>
      </c>
      <c r="K40" s="5" t="str">
        <f t="shared" si="2"/>
        <v>****</v>
      </c>
      <c r="L40" s="5" t="str">
        <f t="shared" si="3"/>
        <v>****</v>
      </c>
      <c r="M40" s="5" t="str">
        <f t="shared" si="4"/>
        <v>****</v>
      </c>
      <c r="N40" s="5" t="str">
        <f t="shared" si="5"/>
        <v>****</v>
      </c>
      <c r="O40" s="5" t="str">
        <f ca="1">IF(LISTE_FEMMES!I33=""," ",INDIRECT(ADDRESS(H40+9,7,1,FALSE),FALSE))</f>
        <v> </v>
      </c>
      <c r="P40" s="6"/>
      <c r="Q40" s="1" t="str">
        <f t="shared" si="6"/>
        <v>      </v>
      </c>
      <c r="R40" s="1">
        <f>SCORE_F!D352</f>
      </c>
      <c r="U40" s="1">
        <v>31</v>
      </c>
    </row>
    <row r="41" spans="2:21" ht="15" customHeight="1">
      <c r="B41" s="75">
        <v>32</v>
      </c>
      <c r="C41" s="4" t="str">
        <f>IF(LISTE_FEMMES!E34=""," ",LISTE_FEMMES!E34)</f>
        <v> </v>
      </c>
      <c r="D41" s="99" t="str">
        <f>IF(LISTE_FEMMES!F34=""," ",LISTE_FEMMES!F34)</f>
        <v> </v>
      </c>
      <c r="E41" s="99" t="str">
        <f>IF(LISTE_FEMMES!G34=""," ",LISTE_FEMMES!G34)</f>
        <v> </v>
      </c>
      <c r="F41" s="4" t="str">
        <f>IF(LISTE_FEMMES!H34=""," ",LISTE_FEMMES!H34)</f>
        <v> </v>
      </c>
      <c r="G41" s="4" t="str">
        <f>IF(LISTE_FEMMES!I34=""," ",LISTE_FEMMES!I34)</f>
        <v> </v>
      </c>
      <c r="H41" s="5" t="str">
        <f>IF(LISTE_FEMMES!I34=""," ",VLOOKUP(Q41,$R$10:$U$73,4,FALSE))</f>
        <v> </v>
      </c>
      <c r="I41" s="5" t="str">
        <f t="shared" si="0"/>
        <v>****</v>
      </c>
      <c r="J41" s="5" t="str">
        <f t="shared" si="1"/>
        <v>****</v>
      </c>
      <c r="K41" s="5" t="str">
        <f t="shared" si="2"/>
        <v>****</v>
      </c>
      <c r="L41" s="5" t="str">
        <f t="shared" si="3"/>
        <v>****</v>
      </c>
      <c r="M41" s="5" t="str">
        <f t="shared" si="4"/>
        <v>****</v>
      </c>
      <c r="N41" s="5" t="str">
        <f t="shared" si="5"/>
        <v>****</v>
      </c>
      <c r="O41" s="5" t="str">
        <f ca="1">IF(LISTE_FEMMES!I34=""," ",INDIRECT(ADDRESS(H41+9,7,1,FALSE),FALSE))</f>
        <v> </v>
      </c>
      <c r="P41" s="6"/>
      <c r="Q41" s="1" t="str">
        <f t="shared" si="6"/>
        <v>      </v>
      </c>
      <c r="R41" s="1">
        <f>SCORE_F!D353</f>
      </c>
      <c r="U41" s="1">
        <v>32</v>
      </c>
    </row>
    <row r="42" spans="2:21" ht="15" customHeight="1">
      <c r="B42" s="75">
        <v>33</v>
      </c>
      <c r="C42" s="4" t="str">
        <f>IF(LISTE_FEMMES!E35=""," ",LISTE_FEMMES!E35)</f>
        <v> </v>
      </c>
      <c r="D42" s="99" t="str">
        <f>IF(LISTE_FEMMES!F35=""," ",LISTE_FEMMES!F35)</f>
        <v> </v>
      </c>
      <c r="E42" s="99" t="str">
        <f>IF(LISTE_FEMMES!G35=""," ",LISTE_FEMMES!G35)</f>
        <v> </v>
      </c>
      <c r="F42" s="4" t="str">
        <f>IF(LISTE_FEMMES!H35=""," ",LISTE_FEMMES!H35)</f>
        <v> </v>
      </c>
      <c r="G42" s="4" t="str">
        <f>IF(LISTE_FEMMES!I35=""," ",LISTE_FEMMES!I35)</f>
        <v> </v>
      </c>
      <c r="H42" s="5" t="str">
        <f>IF(LISTE_FEMMES!I35=""," ",VLOOKUP(Q42,$R$10:$U$73,4,FALSE))</f>
        <v> </v>
      </c>
      <c r="I42" s="5" t="str">
        <f aca="true" t="shared" si="7" ref="I42:I73">IF(ISERROR(VLOOKUP(Q42,_ft32,9,FALSE)),IF(ISERROR(VLOOKUP(Q42,_ft32p,7,FALSE)),"****",IF(N(VLOOKUP(Q42,_ft32p,7,FALSE))=1,"Forfait","***")),IF(N(VLOOKUP(Q42,_ft32,9,FALSE))=1,"**",IF(AND(VLOOKUP(Q42,_ft32,5,FALSE)=VLOOKUP(Q42,_ft32,7,FALSE),VLOOKUP(Q42,_ft32,5,FALSE)&gt;1500),1500,IF(VLOOKUP(Q42,_ft32,7,FALSE)&gt;VLOOKUP(Q42,_ft32,5,FALSE),"*",MIN(VLOOKUP(Q42,_ft32,5,FALSE),VLOOKUP(Q42,_ft32,7,FALSE))))))</f>
        <v>****</v>
      </c>
      <c r="J42" s="5" t="str">
        <f aca="true" t="shared" si="8" ref="J42:J73">IF(ISERROR(VLOOKUP(Q42,_ft16,9,FALSE)),IF(ISERROR(VLOOKUP(Q42,_ft16p,7,FALSE)),"****",IF(N(VLOOKUP(Q42,_ft16p,7,FALSE))=1,"Forfait","***")),IF(N(VLOOKUP(Q42,_ft16,9,FALSE))=1,"**",IF(AND(VLOOKUP(Q42,_ft16,5,FALSE)=VLOOKUP(Q42,_ft16,7,FALSE),VLOOKUP(Q42,_ft16,5,FALSE)&gt;1500),1500,IF(VLOOKUP(Q42,_ft16,7,FALSE)&gt;VLOOKUP(Q42,_ft16,5,FALSE),"*",MIN(VLOOKUP(Q42,_ft16,5,FALSE),VLOOKUP(Q42,_ft16,7,FALSE))))))</f>
        <v>****</v>
      </c>
      <c r="K42" s="5" t="str">
        <f aca="true" t="shared" si="9" ref="K42:K73">IF(ISERROR(VLOOKUP(Q42,_ft8,9,FALSE)),IF(ISERROR(VLOOKUP(Q42,_ft8p,7,FALSE)),"****",IF(N(VLOOKUP(Q42,_ft8p,7,FALSE))=1,"Forfait","***")),IF(N(VLOOKUP(Q42,_ft8,9,FALSE))=1,"**",IF(AND(VLOOKUP(Q42,_ft8,5,FALSE)=VLOOKUP(Q42,_ft8,7,FALSE),VLOOKUP(Q42,_ft8,5,FALSE)&gt;1500),1500,IF(VLOOKUP(Q42,_ft8,7,FALSE)&gt;VLOOKUP(Q42,_ft8,5,FALSE),"*",MIN(VLOOKUP(Q42,_ft8,5,FALSE),VLOOKUP(Q42,_ft8,7,FALSE))))))</f>
        <v>****</v>
      </c>
      <c r="L42" s="5" t="str">
        <f aca="true" t="shared" si="10" ref="L42:L73">IF(ISERROR(VLOOKUP(Q42,_ft4,9,FALSE)),IF(ISERROR(VLOOKUP(Q42,_ft4p,7,FALSE)),"****",IF(N(VLOOKUP(Q42,_ft4p,7,FALSE))=1,"Forfait","***")),IF(N(VLOOKUP(Q42,_ft4,9,FALSE))=1,"**",IF(AND(VLOOKUP(Q42,_ft4,5,FALSE)=VLOOKUP(Q42,_ft4,7,FALSE),VLOOKUP(Q42,_ft4,5,FALSE)&gt;1500),1500,IF(VLOOKUP(Q42,_ft4,7,FALSE)&gt;VLOOKUP(Q42,_ft4,5,FALSE),"*",MIN(VLOOKUP(Q42,_ft4,5,FALSE),VLOOKUP(Q42,_ft4,7,FALSE))))))</f>
        <v>****</v>
      </c>
      <c r="M42" s="5" t="str">
        <f aca="true" t="shared" si="11" ref="M42:M73">IF(ISERROR(VLOOKUP(Q42,_ft2,9,FALSE)),IF(ISERROR(VLOOKUP(Q42,_ft2p,7,FALSE)),"****",IF(N(VLOOKUP(Q42,_ft2p,7,FALSE))=1,"Forfait","***")),IF(N(VLOOKUP(Q42,_ft2,9,FALSE))=1,"**",IF(AND(VLOOKUP(Q42,_ft2,5,FALSE)=VLOOKUP(Q42,_ft2,7,FALSE),VLOOKUP(Q42,_ft2,5,FALSE)&gt;1500),1500,IF(VLOOKUP(Q42,_ft2,7,FALSE)&gt;VLOOKUP(Q42,_ft2,5,FALSE),"*",MIN(VLOOKUP(Q42,_ft2,5,FALSE),VLOOKUP(Q42,_ft2,7,FALSE))))))</f>
        <v>****</v>
      </c>
      <c r="N42" s="5" t="str">
        <f aca="true" t="shared" si="12" ref="N42:N73">IF(ISERROR(VLOOKUP(Q42,_ft1,9,FALSE)),IF(ISERROR(VLOOKUP(Q42,_ft1p,7,FALSE)),"****",IF(N(VLOOKUP(Q42,_ft1p,7,FALSE))=1,"Forfait","***")),IF(N(VLOOKUP(Q42,_ft1,9,FALSE))=1,"**",IF(AND(VLOOKUP(Q42,_ft1,5,FALSE)=VLOOKUP(Q42,_ft1,7,FALSE),VLOOKUP(Q42,_ft1,5,FALSE)&gt;1500),1500,IF(VLOOKUP(Q42,_ft1,7,FALSE)&gt;VLOOKUP(Q42,_ft1,5,FALSE),"*",MIN(VLOOKUP(Q42,_ft1,5,FALSE),VLOOKUP(Q42,_ft1,7,FALSE))))))</f>
        <v>****</v>
      </c>
      <c r="O42" s="5" t="str">
        <f ca="1">IF(LISTE_FEMMES!I35=""," ",INDIRECT(ADDRESS(H42+9,7,1,FALSE),FALSE))</f>
        <v> </v>
      </c>
      <c r="P42" s="6"/>
      <c r="Q42" s="1" t="str">
        <f t="shared" si="6"/>
        <v>      </v>
      </c>
      <c r="R42" s="1">
        <f>SCORE_F!D354</f>
      </c>
      <c r="U42" s="1">
        <v>33</v>
      </c>
    </row>
    <row r="43" spans="2:21" ht="15" customHeight="1">
      <c r="B43" s="75">
        <v>34</v>
      </c>
      <c r="C43" s="4" t="str">
        <f>IF(LISTE_FEMMES!E36=""," ",LISTE_FEMMES!E36)</f>
        <v> </v>
      </c>
      <c r="D43" s="99" t="str">
        <f>IF(LISTE_FEMMES!F36=""," ",LISTE_FEMMES!F36)</f>
        <v> </v>
      </c>
      <c r="E43" s="99" t="str">
        <f>IF(LISTE_FEMMES!G36=""," ",LISTE_FEMMES!G36)</f>
        <v> </v>
      </c>
      <c r="F43" s="4" t="str">
        <f>IF(LISTE_FEMMES!H36=""," ",LISTE_FEMMES!H36)</f>
        <v> </v>
      </c>
      <c r="G43" s="4" t="str">
        <f>IF(LISTE_FEMMES!I36=""," ",LISTE_FEMMES!I36)</f>
        <v> </v>
      </c>
      <c r="H43" s="5" t="str">
        <f>IF(LISTE_FEMMES!I36=""," ",VLOOKUP(Q43,$R$10:$U$73,4,FALSE))</f>
        <v> </v>
      </c>
      <c r="I43" s="5" t="str">
        <f t="shared" si="7"/>
        <v>****</v>
      </c>
      <c r="J43" s="5" t="str">
        <f t="shared" si="8"/>
        <v>****</v>
      </c>
      <c r="K43" s="5" t="str">
        <f t="shared" si="9"/>
        <v>****</v>
      </c>
      <c r="L43" s="5" t="str">
        <f t="shared" si="10"/>
        <v>****</v>
      </c>
      <c r="M43" s="5" t="str">
        <f t="shared" si="11"/>
        <v>****</v>
      </c>
      <c r="N43" s="5" t="str">
        <f t="shared" si="12"/>
        <v>****</v>
      </c>
      <c r="O43" s="5" t="str">
        <f ca="1">IF(LISTE_FEMMES!I36=""," ",INDIRECT(ADDRESS(H43+9,7,1,FALSE),FALSE))</f>
        <v> </v>
      </c>
      <c r="P43" s="6"/>
      <c r="Q43" s="1" t="str">
        <f t="shared" si="6"/>
        <v>      </v>
      </c>
      <c r="R43" s="1">
        <f>SCORE_F!D355</f>
      </c>
      <c r="U43" s="1">
        <v>34</v>
      </c>
    </row>
    <row r="44" spans="2:21" ht="15" customHeight="1">
      <c r="B44" s="75">
        <v>35</v>
      </c>
      <c r="C44" s="4" t="str">
        <f>IF(LISTE_FEMMES!E37=""," ",LISTE_FEMMES!E37)</f>
        <v> </v>
      </c>
      <c r="D44" s="99" t="str">
        <f>IF(LISTE_FEMMES!F37=""," ",LISTE_FEMMES!F37)</f>
        <v> </v>
      </c>
      <c r="E44" s="99" t="str">
        <f>IF(LISTE_FEMMES!G37=""," ",LISTE_FEMMES!G37)</f>
        <v> </v>
      </c>
      <c r="F44" s="4" t="str">
        <f>IF(LISTE_FEMMES!H37=""," ",LISTE_FEMMES!H37)</f>
        <v> </v>
      </c>
      <c r="G44" s="4" t="str">
        <f>IF(LISTE_FEMMES!I37=""," ",LISTE_FEMMES!I37)</f>
        <v> </v>
      </c>
      <c r="H44" s="5" t="str">
        <f>IF(LISTE_FEMMES!I37=""," ",VLOOKUP(Q44,$R$10:$U$73,4,FALSE))</f>
        <v> </v>
      </c>
      <c r="I44" s="5" t="str">
        <f t="shared" si="7"/>
        <v>****</v>
      </c>
      <c r="J44" s="5" t="str">
        <f t="shared" si="8"/>
        <v>****</v>
      </c>
      <c r="K44" s="5" t="str">
        <f t="shared" si="9"/>
        <v>****</v>
      </c>
      <c r="L44" s="5" t="str">
        <f t="shared" si="10"/>
        <v>****</v>
      </c>
      <c r="M44" s="5" t="str">
        <f t="shared" si="11"/>
        <v>****</v>
      </c>
      <c r="N44" s="5" t="str">
        <f t="shared" si="12"/>
        <v>****</v>
      </c>
      <c r="O44" s="5" t="str">
        <f ca="1">IF(LISTE_FEMMES!I37=""," ",INDIRECT(ADDRESS(H44+9,7,1,FALSE),FALSE))</f>
        <v> </v>
      </c>
      <c r="P44" s="6"/>
      <c r="Q44" s="1" t="str">
        <f t="shared" si="6"/>
        <v>      </v>
      </c>
      <c r="R44" s="1">
        <f>SCORE_F!D356</f>
      </c>
      <c r="U44" s="1">
        <v>35</v>
      </c>
    </row>
    <row r="45" spans="2:21" ht="15" customHeight="1">
      <c r="B45" s="75">
        <v>36</v>
      </c>
      <c r="C45" s="4" t="str">
        <f>IF(LISTE_FEMMES!E38=""," ",LISTE_FEMMES!E38)</f>
        <v> </v>
      </c>
      <c r="D45" s="99" t="str">
        <f>IF(LISTE_FEMMES!F38=""," ",LISTE_FEMMES!F38)</f>
        <v> </v>
      </c>
      <c r="E45" s="99" t="str">
        <f>IF(LISTE_FEMMES!G38=""," ",LISTE_FEMMES!G38)</f>
        <v> </v>
      </c>
      <c r="F45" s="4" t="str">
        <f>IF(LISTE_FEMMES!H38=""," ",LISTE_FEMMES!H38)</f>
        <v> </v>
      </c>
      <c r="G45" s="4" t="str">
        <f>IF(LISTE_FEMMES!I38=""," ",LISTE_FEMMES!I38)</f>
        <v> </v>
      </c>
      <c r="H45" s="5" t="str">
        <f>IF(LISTE_FEMMES!I38=""," ",VLOOKUP(Q45,$R$10:$U$73,4,FALSE))</f>
        <v> </v>
      </c>
      <c r="I45" s="5" t="str">
        <f t="shared" si="7"/>
        <v>****</v>
      </c>
      <c r="J45" s="5" t="str">
        <f t="shared" si="8"/>
        <v>****</v>
      </c>
      <c r="K45" s="5" t="str">
        <f t="shared" si="9"/>
        <v>****</v>
      </c>
      <c r="L45" s="5" t="str">
        <f t="shared" si="10"/>
        <v>****</v>
      </c>
      <c r="M45" s="5" t="str">
        <f t="shared" si="11"/>
        <v>****</v>
      </c>
      <c r="N45" s="5" t="str">
        <f t="shared" si="12"/>
        <v>****</v>
      </c>
      <c r="O45" s="5" t="str">
        <f ca="1">IF(LISTE_FEMMES!I38=""," ",INDIRECT(ADDRESS(H45+9,7,1,FALSE),FALSE))</f>
        <v> </v>
      </c>
      <c r="P45" s="6"/>
      <c r="Q45" s="1" t="str">
        <f t="shared" si="6"/>
        <v>      </v>
      </c>
      <c r="R45" s="1">
        <f>SCORE_F!D357</f>
      </c>
      <c r="U45" s="1">
        <v>36</v>
      </c>
    </row>
    <row r="46" spans="2:21" ht="15" customHeight="1">
      <c r="B46" s="75">
        <v>37</v>
      </c>
      <c r="C46" s="4" t="str">
        <f>IF(LISTE_FEMMES!E39=""," ",LISTE_FEMMES!E39)</f>
        <v> </v>
      </c>
      <c r="D46" s="99" t="str">
        <f>IF(LISTE_FEMMES!F39=""," ",LISTE_FEMMES!F39)</f>
        <v> </v>
      </c>
      <c r="E46" s="99" t="str">
        <f>IF(LISTE_FEMMES!G39=""," ",LISTE_FEMMES!G39)</f>
        <v> </v>
      </c>
      <c r="F46" s="4" t="str">
        <f>IF(LISTE_FEMMES!H39=""," ",LISTE_FEMMES!H39)</f>
        <v> </v>
      </c>
      <c r="G46" s="4" t="str">
        <f>IF(LISTE_FEMMES!I39=""," ",LISTE_FEMMES!I39)</f>
        <v> </v>
      </c>
      <c r="H46" s="5" t="str">
        <f>IF(LISTE_FEMMES!I39=""," ",VLOOKUP(Q46,$R$10:$U$73,4,FALSE))</f>
        <v> </v>
      </c>
      <c r="I46" s="5" t="str">
        <f t="shared" si="7"/>
        <v>****</v>
      </c>
      <c r="J46" s="5" t="str">
        <f t="shared" si="8"/>
        <v>****</v>
      </c>
      <c r="K46" s="5" t="str">
        <f t="shared" si="9"/>
        <v>****</v>
      </c>
      <c r="L46" s="5" t="str">
        <f t="shared" si="10"/>
        <v>****</v>
      </c>
      <c r="M46" s="5" t="str">
        <f t="shared" si="11"/>
        <v>****</v>
      </c>
      <c r="N46" s="5" t="str">
        <f t="shared" si="12"/>
        <v>****</v>
      </c>
      <c r="O46" s="5" t="str">
        <f ca="1">IF(LISTE_FEMMES!I39=""," ",INDIRECT(ADDRESS(H46+9,7,1,FALSE),FALSE))</f>
        <v> </v>
      </c>
      <c r="P46" s="6"/>
      <c r="Q46" s="1" t="str">
        <f t="shared" si="6"/>
        <v>      </v>
      </c>
      <c r="R46" s="1">
        <f>SCORE_F!D358</f>
      </c>
      <c r="U46" s="1">
        <v>37</v>
      </c>
    </row>
    <row r="47" spans="2:21" ht="15" customHeight="1">
      <c r="B47" s="75">
        <v>38</v>
      </c>
      <c r="C47" s="4" t="str">
        <f>IF(LISTE_FEMMES!E40=""," ",LISTE_FEMMES!E40)</f>
        <v> </v>
      </c>
      <c r="D47" s="99" t="str">
        <f>IF(LISTE_FEMMES!F40=""," ",LISTE_FEMMES!F40)</f>
        <v> </v>
      </c>
      <c r="E47" s="99" t="str">
        <f>IF(LISTE_FEMMES!G40=""," ",LISTE_FEMMES!G40)</f>
        <v> </v>
      </c>
      <c r="F47" s="4" t="str">
        <f>IF(LISTE_FEMMES!H40=""," ",LISTE_FEMMES!H40)</f>
        <v> </v>
      </c>
      <c r="G47" s="4" t="str">
        <f>IF(LISTE_FEMMES!I40=""," ",LISTE_FEMMES!I40)</f>
        <v> </v>
      </c>
      <c r="H47" s="5" t="str">
        <f>IF(LISTE_FEMMES!I40=""," ",VLOOKUP(Q47,$R$10:$U$73,4,FALSE))</f>
        <v> </v>
      </c>
      <c r="I47" s="5" t="str">
        <f t="shared" si="7"/>
        <v>****</v>
      </c>
      <c r="J47" s="5" t="str">
        <f t="shared" si="8"/>
        <v>****</v>
      </c>
      <c r="K47" s="5" t="str">
        <f t="shared" si="9"/>
        <v>****</v>
      </c>
      <c r="L47" s="5" t="str">
        <f t="shared" si="10"/>
        <v>****</v>
      </c>
      <c r="M47" s="5" t="str">
        <f t="shared" si="11"/>
        <v>****</v>
      </c>
      <c r="N47" s="5" t="str">
        <f t="shared" si="12"/>
        <v>****</v>
      </c>
      <c r="O47" s="5" t="str">
        <f ca="1">IF(LISTE_FEMMES!I40=""," ",INDIRECT(ADDRESS(H47+9,7,1,FALSE),FALSE))</f>
        <v> </v>
      </c>
      <c r="P47" s="6"/>
      <c r="Q47" s="1" t="str">
        <f t="shared" si="6"/>
        <v>      </v>
      </c>
      <c r="R47" s="1">
        <f>SCORE_F!D359</f>
      </c>
      <c r="U47" s="1">
        <v>38</v>
      </c>
    </row>
    <row r="48" spans="2:21" ht="15" customHeight="1">
      <c r="B48" s="75">
        <v>39</v>
      </c>
      <c r="C48" s="4" t="str">
        <f>IF(LISTE_FEMMES!E41=""," ",LISTE_FEMMES!E41)</f>
        <v> </v>
      </c>
      <c r="D48" s="99" t="str">
        <f>IF(LISTE_FEMMES!F41=""," ",LISTE_FEMMES!F41)</f>
        <v> </v>
      </c>
      <c r="E48" s="99" t="str">
        <f>IF(LISTE_FEMMES!G41=""," ",LISTE_FEMMES!G41)</f>
        <v> </v>
      </c>
      <c r="F48" s="4" t="str">
        <f>IF(LISTE_FEMMES!H41=""," ",LISTE_FEMMES!H41)</f>
        <v> </v>
      </c>
      <c r="G48" s="4" t="str">
        <f>IF(LISTE_FEMMES!I41=""," ",LISTE_FEMMES!I41)</f>
        <v> </v>
      </c>
      <c r="H48" s="5" t="str">
        <f>IF(LISTE_FEMMES!I41=""," ",VLOOKUP(Q48,$R$10:$U$73,4,FALSE))</f>
        <v> </v>
      </c>
      <c r="I48" s="5" t="str">
        <f t="shared" si="7"/>
        <v>****</v>
      </c>
      <c r="J48" s="5" t="str">
        <f t="shared" si="8"/>
        <v>****</v>
      </c>
      <c r="K48" s="5" t="str">
        <f t="shared" si="9"/>
        <v>****</v>
      </c>
      <c r="L48" s="5" t="str">
        <f t="shared" si="10"/>
        <v>****</v>
      </c>
      <c r="M48" s="5" t="str">
        <f t="shared" si="11"/>
        <v>****</v>
      </c>
      <c r="N48" s="5" t="str">
        <f t="shared" si="12"/>
        <v>****</v>
      </c>
      <c r="O48" s="5" t="str">
        <f ca="1">IF(LISTE_FEMMES!I41=""," ",INDIRECT(ADDRESS(H48+9,7,1,FALSE),FALSE))</f>
        <v> </v>
      </c>
      <c r="P48" s="6"/>
      <c r="Q48" s="1" t="str">
        <f t="shared" si="6"/>
        <v>      </v>
      </c>
      <c r="R48" s="1">
        <f>SCORE_F!D360</f>
      </c>
      <c r="U48" s="1">
        <v>39</v>
      </c>
    </row>
    <row r="49" spans="2:21" ht="15" customHeight="1">
      <c r="B49" s="75">
        <v>40</v>
      </c>
      <c r="C49" s="4" t="str">
        <f>IF(LISTE_FEMMES!E42=""," ",LISTE_FEMMES!E42)</f>
        <v> </v>
      </c>
      <c r="D49" s="99" t="str">
        <f>IF(LISTE_FEMMES!F42=""," ",LISTE_FEMMES!F42)</f>
        <v> </v>
      </c>
      <c r="E49" s="99" t="str">
        <f>IF(LISTE_FEMMES!G42=""," ",LISTE_FEMMES!G42)</f>
        <v> </v>
      </c>
      <c r="F49" s="4" t="str">
        <f>IF(LISTE_FEMMES!H42=""," ",LISTE_FEMMES!H42)</f>
        <v> </v>
      </c>
      <c r="G49" s="4" t="str">
        <f>IF(LISTE_FEMMES!I42=""," ",LISTE_FEMMES!I42)</f>
        <v> </v>
      </c>
      <c r="H49" s="5" t="str">
        <f>IF(LISTE_FEMMES!I42=""," ",VLOOKUP(Q49,$R$10:$U$73,4,FALSE))</f>
        <v> </v>
      </c>
      <c r="I49" s="5" t="str">
        <f t="shared" si="7"/>
        <v>****</v>
      </c>
      <c r="J49" s="5" t="str">
        <f t="shared" si="8"/>
        <v>****</v>
      </c>
      <c r="K49" s="5" t="str">
        <f t="shared" si="9"/>
        <v>****</v>
      </c>
      <c r="L49" s="5" t="str">
        <f t="shared" si="10"/>
        <v>****</v>
      </c>
      <c r="M49" s="5" t="str">
        <f t="shared" si="11"/>
        <v>****</v>
      </c>
      <c r="N49" s="5" t="str">
        <f t="shared" si="12"/>
        <v>****</v>
      </c>
      <c r="O49" s="5" t="str">
        <f ca="1">IF(LISTE_FEMMES!I42=""," ",INDIRECT(ADDRESS(H49+9,7,1,FALSE),FALSE))</f>
        <v> </v>
      </c>
      <c r="P49" s="6"/>
      <c r="Q49" s="1" t="str">
        <f t="shared" si="6"/>
        <v>      </v>
      </c>
      <c r="R49" s="1">
        <f>SCORE_F!D361</f>
      </c>
      <c r="U49" s="1">
        <v>40</v>
      </c>
    </row>
    <row r="50" spans="2:21" ht="15" customHeight="1">
      <c r="B50" s="75">
        <v>41</v>
      </c>
      <c r="C50" s="4" t="str">
        <f>IF(LISTE_FEMMES!E43=""," ",LISTE_FEMMES!E43)</f>
        <v> </v>
      </c>
      <c r="D50" s="99" t="str">
        <f>IF(LISTE_FEMMES!F43=""," ",LISTE_FEMMES!F43)</f>
        <v> </v>
      </c>
      <c r="E50" s="99" t="str">
        <f>IF(LISTE_FEMMES!G43=""," ",LISTE_FEMMES!G43)</f>
        <v> </v>
      </c>
      <c r="F50" s="4" t="str">
        <f>IF(LISTE_FEMMES!H43=""," ",LISTE_FEMMES!H43)</f>
        <v> </v>
      </c>
      <c r="G50" s="4" t="str">
        <f>IF(LISTE_FEMMES!I43=""," ",LISTE_FEMMES!I43)</f>
        <v> </v>
      </c>
      <c r="H50" s="5" t="str">
        <f>IF(LISTE_FEMMES!I43=""," ",VLOOKUP(Q50,$R$10:$U$73,4,FALSE))</f>
        <v> </v>
      </c>
      <c r="I50" s="5" t="str">
        <f t="shared" si="7"/>
        <v>****</v>
      </c>
      <c r="J50" s="5" t="str">
        <f t="shared" si="8"/>
        <v>****</v>
      </c>
      <c r="K50" s="5" t="str">
        <f t="shared" si="9"/>
        <v>****</v>
      </c>
      <c r="L50" s="5" t="str">
        <f t="shared" si="10"/>
        <v>****</v>
      </c>
      <c r="M50" s="5" t="str">
        <f t="shared" si="11"/>
        <v>****</v>
      </c>
      <c r="N50" s="5" t="str">
        <f t="shared" si="12"/>
        <v>****</v>
      </c>
      <c r="O50" s="5" t="str">
        <f ca="1">IF(LISTE_FEMMES!I43=""," ",INDIRECT(ADDRESS(H50+9,7,1,FALSE),FALSE))</f>
        <v> </v>
      </c>
      <c r="P50" s="6"/>
      <c r="Q50" s="1" t="str">
        <f t="shared" si="6"/>
        <v>      </v>
      </c>
      <c r="R50" s="1">
        <f>SCORE_F!D362</f>
      </c>
      <c r="U50" s="1">
        <v>41</v>
      </c>
    </row>
    <row r="51" spans="2:21" ht="15" customHeight="1">
      <c r="B51" s="75">
        <v>42</v>
      </c>
      <c r="C51" s="4" t="str">
        <f>IF(LISTE_FEMMES!E44=""," ",LISTE_FEMMES!E44)</f>
        <v> </v>
      </c>
      <c r="D51" s="99" t="str">
        <f>IF(LISTE_FEMMES!F44=""," ",LISTE_FEMMES!F44)</f>
        <v> </v>
      </c>
      <c r="E51" s="99" t="str">
        <f>IF(LISTE_FEMMES!G44=""," ",LISTE_FEMMES!G44)</f>
        <v> </v>
      </c>
      <c r="F51" s="4" t="str">
        <f>IF(LISTE_FEMMES!H44=""," ",LISTE_FEMMES!H44)</f>
        <v> </v>
      </c>
      <c r="G51" s="4" t="str">
        <f>IF(LISTE_FEMMES!I44=""," ",LISTE_FEMMES!I44)</f>
        <v> </v>
      </c>
      <c r="H51" s="5" t="str">
        <f>IF(LISTE_FEMMES!I44=""," ",VLOOKUP(Q51,$R$10:$U$73,4,FALSE))</f>
        <v> </v>
      </c>
      <c r="I51" s="5" t="str">
        <f t="shared" si="7"/>
        <v>****</v>
      </c>
      <c r="J51" s="5" t="str">
        <f t="shared" si="8"/>
        <v>****</v>
      </c>
      <c r="K51" s="5" t="str">
        <f t="shared" si="9"/>
        <v>****</v>
      </c>
      <c r="L51" s="5" t="str">
        <f t="shared" si="10"/>
        <v>****</v>
      </c>
      <c r="M51" s="5" t="str">
        <f t="shared" si="11"/>
        <v>****</v>
      </c>
      <c r="N51" s="5" t="str">
        <f t="shared" si="12"/>
        <v>****</v>
      </c>
      <c r="O51" s="5" t="str">
        <f ca="1">IF(LISTE_FEMMES!I44=""," ",INDIRECT(ADDRESS(H51+9,7,1,FALSE),FALSE))</f>
        <v> </v>
      </c>
      <c r="P51" s="6"/>
      <c r="Q51" s="1" t="str">
        <f t="shared" si="6"/>
        <v>      </v>
      </c>
      <c r="R51" s="1">
        <f>SCORE_F!D363</f>
      </c>
      <c r="U51" s="1">
        <v>42</v>
      </c>
    </row>
    <row r="52" spans="2:21" ht="15" customHeight="1">
      <c r="B52" s="75">
        <v>43</v>
      </c>
      <c r="C52" s="4" t="str">
        <f>IF(LISTE_FEMMES!E45=""," ",LISTE_FEMMES!E45)</f>
        <v> </v>
      </c>
      <c r="D52" s="99" t="str">
        <f>IF(LISTE_FEMMES!F45=""," ",LISTE_FEMMES!F45)</f>
        <v> </v>
      </c>
      <c r="E52" s="99" t="str">
        <f>IF(LISTE_FEMMES!G45=""," ",LISTE_FEMMES!G45)</f>
        <v> </v>
      </c>
      <c r="F52" s="4" t="str">
        <f>IF(LISTE_FEMMES!H45=""," ",LISTE_FEMMES!H45)</f>
        <v> </v>
      </c>
      <c r="G52" s="4" t="str">
        <f>IF(LISTE_FEMMES!I45=""," ",LISTE_FEMMES!I45)</f>
        <v> </v>
      </c>
      <c r="H52" s="5" t="str">
        <f>IF(LISTE_FEMMES!I45=""," ",VLOOKUP(Q52,$R$10:$U$73,4,FALSE))</f>
        <v> </v>
      </c>
      <c r="I52" s="5" t="str">
        <f t="shared" si="7"/>
        <v>****</v>
      </c>
      <c r="J52" s="5" t="str">
        <f t="shared" si="8"/>
        <v>****</v>
      </c>
      <c r="K52" s="5" t="str">
        <f t="shared" si="9"/>
        <v>****</v>
      </c>
      <c r="L52" s="5" t="str">
        <f t="shared" si="10"/>
        <v>****</v>
      </c>
      <c r="M52" s="5" t="str">
        <f t="shared" si="11"/>
        <v>****</v>
      </c>
      <c r="N52" s="5" t="str">
        <f t="shared" si="12"/>
        <v>****</v>
      </c>
      <c r="O52" s="5" t="str">
        <f ca="1">IF(LISTE_FEMMES!I45=""," ",INDIRECT(ADDRESS(H52+9,7,1,FALSE),FALSE))</f>
        <v> </v>
      </c>
      <c r="P52" s="6"/>
      <c r="Q52" s="1" t="str">
        <f t="shared" si="6"/>
        <v>      </v>
      </c>
      <c r="R52" s="1">
        <f>SCORE_F!D364</f>
      </c>
      <c r="U52" s="1">
        <v>43</v>
      </c>
    </row>
    <row r="53" spans="2:21" ht="15" customHeight="1">
      <c r="B53" s="75">
        <v>44</v>
      </c>
      <c r="C53" s="4" t="str">
        <f>IF(LISTE_FEMMES!E46=""," ",LISTE_FEMMES!E46)</f>
        <v> </v>
      </c>
      <c r="D53" s="99" t="str">
        <f>IF(LISTE_FEMMES!F46=""," ",LISTE_FEMMES!F46)</f>
        <v> </v>
      </c>
      <c r="E53" s="99" t="str">
        <f>IF(LISTE_FEMMES!G46=""," ",LISTE_FEMMES!G46)</f>
        <v> </v>
      </c>
      <c r="F53" s="4" t="str">
        <f>IF(LISTE_FEMMES!H46=""," ",LISTE_FEMMES!H46)</f>
        <v> </v>
      </c>
      <c r="G53" s="4" t="str">
        <f>IF(LISTE_FEMMES!I46=""," ",LISTE_FEMMES!I46)</f>
        <v> </v>
      </c>
      <c r="H53" s="5" t="str">
        <f>IF(LISTE_FEMMES!I46=""," ",VLOOKUP(Q53,$R$10:$U$73,4,FALSE))</f>
        <v> </v>
      </c>
      <c r="I53" s="5" t="str">
        <f t="shared" si="7"/>
        <v>****</v>
      </c>
      <c r="J53" s="5" t="str">
        <f t="shared" si="8"/>
        <v>****</v>
      </c>
      <c r="K53" s="5" t="str">
        <f t="shared" si="9"/>
        <v>****</v>
      </c>
      <c r="L53" s="5" t="str">
        <f t="shared" si="10"/>
        <v>****</v>
      </c>
      <c r="M53" s="5" t="str">
        <f t="shared" si="11"/>
        <v>****</v>
      </c>
      <c r="N53" s="5" t="str">
        <f t="shared" si="12"/>
        <v>****</v>
      </c>
      <c r="O53" s="5" t="str">
        <f ca="1">IF(LISTE_FEMMES!I46=""," ",INDIRECT(ADDRESS(H53+9,7,1,FALSE),FALSE))</f>
        <v> </v>
      </c>
      <c r="P53" s="6"/>
      <c r="Q53" s="1" t="str">
        <f t="shared" si="6"/>
        <v>      </v>
      </c>
      <c r="R53" s="1">
        <f>SCORE_F!D365</f>
      </c>
      <c r="U53" s="1">
        <v>44</v>
      </c>
    </row>
    <row r="54" spans="2:21" ht="15" customHeight="1">
      <c r="B54" s="75">
        <v>45</v>
      </c>
      <c r="C54" s="4" t="str">
        <f>IF(LISTE_FEMMES!E47=""," ",LISTE_FEMMES!E47)</f>
        <v> </v>
      </c>
      <c r="D54" s="99" t="str">
        <f>IF(LISTE_FEMMES!F47=""," ",LISTE_FEMMES!F47)</f>
        <v> </v>
      </c>
      <c r="E54" s="99" t="str">
        <f>IF(LISTE_FEMMES!G47=""," ",LISTE_FEMMES!G47)</f>
        <v> </v>
      </c>
      <c r="F54" s="4" t="str">
        <f>IF(LISTE_FEMMES!H47=""," ",LISTE_FEMMES!H47)</f>
        <v> </v>
      </c>
      <c r="G54" s="4" t="str">
        <f>IF(LISTE_FEMMES!I47=""," ",LISTE_FEMMES!I47)</f>
        <v> </v>
      </c>
      <c r="H54" s="5" t="str">
        <f>IF(LISTE_FEMMES!I47=""," ",VLOOKUP(Q54,$R$10:$U$73,4,FALSE))</f>
        <v> </v>
      </c>
      <c r="I54" s="5" t="str">
        <f t="shared" si="7"/>
        <v>****</v>
      </c>
      <c r="J54" s="5" t="str">
        <f t="shared" si="8"/>
        <v>****</v>
      </c>
      <c r="K54" s="5" t="str">
        <f t="shared" si="9"/>
        <v>****</v>
      </c>
      <c r="L54" s="5" t="str">
        <f t="shared" si="10"/>
        <v>****</v>
      </c>
      <c r="M54" s="5" t="str">
        <f t="shared" si="11"/>
        <v>****</v>
      </c>
      <c r="N54" s="5" t="str">
        <f t="shared" si="12"/>
        <v>****</v>
      </c>
      <c r="O54" s="5" t="str">
        <f ca="1">IF(LISTE_FEMMES!I47=""," ",INDIRECT(ADDRESS(H54+9,7,1,FALSE),FALSE))</f>
        <v> </v>
      </c>
      <c r="P54" s="6"/>
      <c r="Q54" s="1" t="str">
        <f t="shared" si="6"/>
        <v>      </v>
      </c>
      <c r="R54" s="1">
        <f>SCORE_F!D366</f>
      </c>
      <c r="U54" s="1">
        <v>45</v>
      </c>
    </row>
    <row r="55" spans="2:21" ht="15" customHeight="1">
      <c r="B55" s="75">
        <v>46</v>
      </c>
      <c r="C55" s="4" t="str">
        <f>IF(LISTE_FEMMES!E48=""," ",LISTE_FEMMES!E48)</f>
        <v> </v>
      </c>
      <c r="D55" s="99" t="str">
        <f>IF(LISTE_FEMMES!F48=""," ",LISTE_FEMMES!F48)</f>
        <v> </v>
      </c>
      <c r="E55" s="99" t="str">
        <f>IF(LISTE_FEMMES!G48=""," ",LISTE_FEMMES!G48)</f>
        <v> </v>
      </c>
      <c r="F55" s="4" t="str">
        <f>IF(LISTE_FEMMES!H48=""," ",LISTE_FEMMES!H48)</f>
        <v> </v>
      </c>
      <c r="G55" s="4" t="str">
        <f>IF(LISTE_FEMMES!I48=""," ",LISTE_FEMMES!I48)</f>
        <v> </v>
      </c>
      <c r="H55" s="5" t="str">
        <f>IF(LISTE_FEMMES!I48=""," ",VLOOKUP(Q55,$R$10:$U$73,4,FALSE))</f>
        <v> </v>
      </c>
      <c r="I55" s="5" t="str">
        <f t="shared" si="7"/>
        <v>****</v>
      </c>
      <c r="J55" s="5" t="str">
        <f t="shared" si="8"/>
        <v>****</v>
      </c>
      <c r="K55" s="5" t="str">
        <f t="shared" si="9"/>
        <v>****</v>
      </c>
      <c r="L55" s="5" t="str">
        <f t="shared" si="10"/>
        <v>****</v>
      </c>
      <c r="M55" s="5" t="str">
        <f t="shared" si="11"/>
        <v>****</v>
      </c>
      <c r="N55" s="5" t="str">
        <f t="shared" si="12"/>
        <v>****</v>
      </c>
      <c r="O55" s="5" t="str">
        <f ca="1">IF(LISTE_FEMMES!I48=""," ",INDIRECT(ADDRESS(H55+9,7,1,FALSE),FALSE))</f>
        <v> </v>
      </c>
      <c r="P55" s="6"/>
      <c r="Q55" s="1" t="str">
        <f t="shared" si="6"/>
        <v>      </v>
      </c>
      <c r="R55" s="1">
        <f>SCORE_F!D367</f>
      </c>
      <c r="U55" s="1">
        <v>46</v>
      </c>
    </row>
    <row r="56" spans="2:21" ht="15" customHeight="1">
      <c r="B56" s="75">
        <v>47</v>
      </c>
      <c r="C56" s="4" t="str">
        <f>IF(LISTE_FEMMES!E49=""," ",LISTE_FEMMES!E49)</f>
        <v> </v>
      </c>
      <c r="D56" s="99" t="str">
        <f>IF(LISTE_FEMMES!F49=""," ",LISTE_FEMMES!F49)</f>
        <v> </v>
      </c>
      <c r="E56" s="99" t="str">
        <f>IF(LISTE_FEMMES!G49=""," ",LISTE_FEMMES!G49)</f>
        <v> </v>
      </c>
      <c r="F56" s="4" t="str">
        <f>IF(LISTE_FEMMES!H49=""," ",LISTE_FEMMES!H49)</f>
        <v> </v>
      </c>
      <c r="G56" s="4" t="str">
        <f>IF(LISTE_FEMMES!I49=""," ",LISTE_FEMMES!I49)</f>
        <v> </v>
      </c>
      <c r="H56" s="5" t="str">
        <f>IF(LISTE_FEMMES!I49=""," ",VLOOKUP(Q56,$R$10:$U$73,4,FALSE))</f>
        <v> </v>
      </c>
      <c r="I56" s="5" t="str">
        <f t="shared" si="7"/>
        <v>****</v>
      </c>
      <c r="J56" s="5" t="str">
        <f t="shared" si="8"/>
        <v>****</v>
      </c>
      <c r="K56" s="5" t="str">
        <f t="shared" si="9"/>
        <v>****</v>
      </c>
      <c r="L56" s="5" t="str">
        <f t="shared" si="10"/>
        <v>****</v>
      </c>
      <c r="M56" s="5" t="str">
        <f t="shared" si="11"/>
        <v>****</v>
      </c>
      <c r="N56" s="5" t="str">
        <f t="shared" si="12"/>
        <v>****</v>
      </c>
      <c r="O56" s="5" t="str">
        <f ca="1">IF(LISTE_FEMMES!I49=""," ",INDIRECT(ADDRESS(H56+9,7,1,FALSE),FALSE))</f>
        <v> </v>
      </c>
      <c r="P56" s="6"/>
      <c r="Q56" s="1" t="str">
        <f t="shared" si="6"/>
        <v>      </v>
      </c>
      <c r="R56" s="1">
        <f>SCORE_F!D368</f>
      </c>
      <c r="U56" s="1">
        <v>47</v>
      </c>
    </row>
    <row r="57" spans="2:21" ht="15" customHeight="1">
      <c r="B57" s="75">
        <v>48</v>
      </c>
      <c r="C57" s="4" t="str">
        <f>IF(LISTE_FEMMES!E50=""," ",LISTE_FEMMES!E50)</f>
        <v> </v>
      </c>
      <c r="D57" s="99" t="str">
        <f>IF(LISTE_FEMMES!F50=""," ",LISTE_FEMMES!F50)</f>
        <v> </v>
      </c>
      <c r="E57" s="99" t="str">
        <f>IF(LISTE_FEMMES!G50=""," ",LISTE_FEMMES!G50)</f>
        <v> </v>
      </c>
      <c r="F57" s="4" t="str">
        <f>IF(LISTE_FEMMES!H50=""," ",LISTE_FEMMES!H50)</f>
        <v> </v>
      </c>
      <c r="G57" s="4" t="str">
        <f>IF(LISTE_FEMMES!I50=""," ",LISTE_FEMMES!I50)</f>
        <v> </v>
      </c>
      <c r="H57" s="5" t="str">
        <f>IF(LISTE_FEMMES!I50=""," ",VLOOKUP(Q57,$R$10:$U$73,4,FALSE))</f>
        <v> </v>
      </c>
      <c r="I57" s="5" t="str">
        <f t="shared" si="7"/>
        <v>****</v>
      </c>
      <c r="J57" s="5" t="str">
        <f t="shared" si="8"/>
        <v>****</v>
      </c>
      <c r="K57" s="5" t="str">
        <f t="shared" si="9"/>
        <v>****</v>
      </c>
      <c r="L57" s="5" t="str">
        <f t="shared" si="10"/>
        <v>****</v>
      </c>
      <c r="M57" s="5" t="str">
        <f t="shared" si="11"/>
        <v>****</v>
      </c>
      <c r="N57" s="5" t="str">
        <f t="shared" si="12"/>
        <v>****</v>
      </c>
      <c r="O57" s="5" t="str">
        <f ca="1">IF(LISTE_FEMMES!I50=""," ",INDIRECT(ADDRESS(H57+9,7,1,FALSE),FALSE))</f>
        <v> </v>
      </c>
      <c r="P57" s="6"/>
      <c r="Q57" s="1" t="str">
        <f t="shared" si="6"/>
        <v>      </v>
      </c>
      <c r="R57" s="1">
        <f>SCORE_F!D369</f>
      </c>
      <c r="U57" s="1">
        <v>48</v>
      </c>
    </row>
    <row r="58" spans="2:21" ht="15" customHeight="1">
      <c r="B58" s="75">
        <v>49</v>
      </c>
      <c r="C58" s="4" t="str">
        <f>IF(LISTE_FEMMES!E51=""," ",LISTE_FEMMES!E51)</f>
        <v> </v>
      </c>
      <c r="D58" s="99" t="str">
        <f>IF(LISTE_FEMMES!F51=""," ",LISTE_FEMMES!F51)</f>
        <v> </v>
      </c>
      <c r="E58" s="99" t="str">
        <f>IF(LISTE_FEMMES!G51=""," ",LISTE_FEMMES!G51)</f>
        <v> </v>
      </c>
      <c r="F58" s="4" t="str">
        <f>IF(LISTE_FEMMES!H51=""," ",LISTE_FEMMES!H51)</f>
        <v> </v>
      </c>
      <c r="G58" s="4" t="str">
        <f>IF(LISTE_FEMMES!I51=""," ",LISTE_FEMMES!I51)</f>
        <v> </v>
      </c>
      <c r="H58" s="5" t="str">
        <f>IF(LISTE_FEMMES!I51=""," ",VLOOKUP(Q58,$R$10:$U$73,4,FALSE))</f>
        <v> </v>
      </c>
      <c r="I58" s="5" t="str">
        <f t="shared" si="7"/>
        <v>****</v>
      </c>
      <c r="J58" s="5" t="str">
        <f t="shared" si="8"/>
        <v>****</v>
      </c>
      <c r="K58" s="5" t="str">
        <f t="shared" si="9"/>
        <v>****</v>
      </c>
      <c r="L58" s="5" t="str">
        <f t="shared" si="10"/>
        <v>****</v>
      </c>
      <c r="M58" s="5" t="str">
        <f t="shared" si="11"/>
        <v>****</v>
      </c>
      <c r="N58" s="5" t="str">
        <f t="shared" si="12"/>
        <v>****</v>
      </c>
      <c r="O58" s="5" t="str">
        <f ca="1">IF(LISTE_FEMMES!I51=""," ",INDIRECT(ADDRESS(H58+9,7,1,FALSE),FALSE))</f>
        <v> </v>
      </c>
      <c r="P58" s="6"/>
      <c r="Q58" s="1" t="str">
        <f t="shared" si="6"/>
        <v>      </v>
      </c>
      <c r="R58" s="1">
        <f>SCORE_F!D370</f>
      </c>
      <c r="U58" s="1">
        <v>49</v>
      </c>
    </row>
    <row r="59" spans="2:21" ht="15" customHeight="1">
      <c r="B59" s="75">
        <v>50</v>
      </c>
      <c r="C59" s="4" t="str">
        <f>IF(LISTE_FEMMES!E52=""," ",LISTE_FEMMES!E52)</f>
        <v> </v>
      </c>
      <c r="D59" s="99" t="str">
        <f>IF(LISTE_FEMMES!F52=""," ",LISTE_FEMMES!F52)</f>
        <v> </v>
      </c>
      <c r="E59" s="99" t="str">
        <f>IF(LISTE_FEMMES!G52=""," ",LISTE_FEMMES!G52)</f>
        <v> </v>
      </c>
      <c r="F59" s="4" t="str">
        <f>IF(LISTE_FEMMES!H52=""," ",LISTE_FEMMES!H52)</f>
        <v> </v>
      </c>
      <c r="G59" s="4" t="str">
        <f>IF(LISTE_FEMMES!I52=""," ",LISTE_FEMMES!I52)</f>
        <v> </v>
      </c>
      <c r="H59" s="5" t="str">
        <f>IF(LISTE_FEMMES!I52=""," ",VLOOKUP(Q59,$R$10:$U$73,4,FALSE))</f>
        <v> </v>
      </c>
      <c r="I59" s="5" t="str">
        <f t="shared" si="7"/>
        <v>****</v>
      </c>
      <c r="J59" s="5" t="str">
        <f t="shared" si="8"/>
        <v>****</v>
      </c>
      <c r="K59" s="5" t="str">
        <f t="shared" si="9"/>
        <v>****</v>
      </c>
      <c r="L59" s="5" t="str">
        <f t="shared" si="10"/>
        <v>****</v>
      </c>
      <c r="M59" s="5" t="str">
        <f t="shared" si="11"/>
        <v>****</v>
      </c>
      <c r="N59" s="5" t="str">
        <f t="shared" si="12"/>
        <v>****</v>
      </c>
      <c r="O59" s="5" t="str">
        <f ca="1">IF(LISTE_FEMMES!I52=""," ",INDIRECT(ADDRESS(H59+9,7,1,FALSE),FALSE))</f>
        <v> </v>
      </c>
      <c r="P59" s="6"/>
      <c r="Q59" s="1" t="str">
        <f t="shared" si="6"/>
        <v>      </v>
      </c>
      <c r="R59" s="1">
        <f>SCORE_F!D371</f>
      </c>
      <c r="U59" s="1">
        <v>50</v>
      </c>
    </row>
    <row r="60" spans="2:21" ht="15" customHeight="1">
      <c r="B60" s="75">
        <v>51</v>
      </c>
      <c r="C60" s="4" t="str">
        <f>IF(LISTE_FEMMES!E53=""," ",LISTE_FEMMES!E53)</f>
        <v> </v>
      </c>
      <c r="D60" s="99" t="str">
        <f>IF(LISTE_FEMMES!F53=""," ",LISTE_FEMMES!F53)</f>
        <v> </v>
      </c>
      <c r="E60" s="99" t="str">
        <f>IF(LISTE_FEMMES!G53=""," ",LISTE_FEMMES!G53)</f>
        <v> </v>
      </c>
      <c r="F60" s="4" t="str">
        <f>IF(LISTE_FEMMES!H53=""," ",LISTE_FEMMES!H53)</f>
        <v> </v>
      </c>
      <c r="G60" s="4" t="str">
        <f>IF(LISTE_FEMMES!I53=""," ",LISTE_FEMMES!I53)</f>
        <v> </v>
      </c>
      <c r="H60" s="5" t="str">
        <f>IF(LISTE_FEMMES!I53=""," ",VLOOKUP(Q60,$R$10:$U$73,4,FALSE))</f>
        <v> </v>
      </c>
      <c r="I60" s="5" t="str">
        <f t="shared" si="7"/>
        <v>****</v>
      </c>
      <c r="J60" s="5" t="str">
        <f t="shared" si="8"/>
        <v>****</v>
      </c>
      <c r="K60" s="5" t="str">
        <f t="shared" si="9"/>
        <v>****</v>
      </c>
      <c r="L60" s="5" t="str">
        <f t="shared" si="10"/>
        <v>****</v>
      </c>
      <c r="M60" s="5" t="str">
        <f t="shared" si="11"/>
        <v>****</v>
      </c>
      <c r="N60" s="5" t="str">
        <f t="shared" si="12"/>
        <v>****</v>
      </c>
      <c r="O60" s="5" t="str">
        <f ca="1">IF(LISTE_FEMMES!I53=""," ",INDIRECT(ADDRESS(H60+9,7,1,FALSE),FALSE))</f>
        <v> </v>
      </c>
      <c r="P60" s="6"/>
      <c r="Q60" s="1" t="str">
        <f t="shared" si="6"/>
        <v>      </v>
      </c>
      <c r="R60" s="1">
        <f>SCORE_F!D372</f>
      </c>
      <c r="U60" s="1">
        <v>51</v>
      </c>
    </row>
    <row r="61" spans="2:21" ht="15" customHeight="1">
      <c r="B61" s="75">
        <v>52</v>
      </c>
      <c r="C61" s="4" t="str">
        <f>IF(LISTE_FEMMES!E54=""," ",LISTE_FEMMES!E54)</f>
        <v> </v>
      </c>
      <c r="D61" s="99" t="str">
        <f>IF(LISTE_FEMMES!F54=""," ",LISTE_FEMMES!F54)</f>
        <v> </v>
      </c>
      <c r="E61" s="99" t="str">
        <f>IF(LISTE_FEMMES!G54=""," ",LISTE_FEMMES!G54)</f>
        <v> </v>
      </c>
      <c r="F61" s="4" t="str">
        <f>IF(LISTE_FEMMES!H54=""," ",LISTE_FEMMES!H54)</f>
        <v> </v>
      </c>
      <c r="G61" s="4" t="str">
        <f>IF(LISTE_FEMMES!I54=""," ",LISTE_FEMMES!I54)</f>
        <v> </v>
      </c>
      <c r="H61" s="5" t="str">
        <f>IF(LISTE_FEMMES!I54=""," ",VLOOKUP(Q61,$R$10:$U$73,4,FALSE))</f>
        <v> </v>
      </c>
      <c r="I61" s="5" t="str">
        <f t="shared" si="7"/>
        <v>****</v>
      </c>
      <c r="J61" s="5" t="str">
        <f t="shared" si="8"/>
        <v>****</v>
      </c>
      <c r="K61" s="5" t="str">
        <f t="shared" si="9"/>
        <v>****</v>
      </c>
      <c r="L61" s="5" t="str">
        <f t="shared" si="10"/>
        <v>****</v>
      </c>
      <c r="M61" s="5" t="str">
        <f t="shared" si="11"/>
        <v>****</v>
      </c>
      <c r="N61" s="5" t="str">
        <f t="shared" si="12"/>
        <v>****</v>
      </c>
      <c r="O61" s="5" t="str">
        <f ca="1">IF(LISTE_FEMMES!I54=""," ",INDIRECT(ADDRESS(H61+9,7,1,FALSE),FALSE))</f>
        <v> </v>
      </c>
      <c r="P61" s="6"/>
      <c r="Q61" s="1" t="str">
        <f t="shared" si="6"/>
        <v>      </v>
      </c>
      <c r="R61" s="1">
        <f>SCORE_F!D373</f>
      </c>
      <c r="U61" s="1">
        <v>52</v>
      </c>
    </row>
    <row r="62" spans="2:21" ht="15" customHeight="1">
      <c r="B62" s="75">
        <v>53</v>
      </c>
      <c r="C62" s="4" t="str">
        <f>IF(LISTE_FEMMES!E55=""," ",LISTE_FEMMES!E55)</f>
        <v> </v>
      </c>
      <c r="D62" s="99" t="str">
        <f>IF(LISTE_FEMMES!F55=""," ",LISTE_FEMMES!F55)</f>
        <v> </v>
      </c>
      <c r="E62" s="99" t="str">
        <f>IF(LISTE_FEMMES!G55=""," ",LISTE_FEMMES!G55)</f>
        <v> </v>
      </c>
      <c r="F62" s="4" t="str">
        <f>IF(LISTE_FEMMES!H55=""," ",LISTE_FEMMES!H55)</f>
        <v> </v>
      </c>
      <c r="G62" s="4" t="str">
        <f>IF(LISTE_FEMMES!I55=""," ",LISTE_FEMMES!I55)</f>
        <v> </v>
      </c>
      <c r="H62" s="5" t="str">
        <f>IF(LISTE_FEMMES!I55=""," ",VLOOKUP(Q62,$R$10:$U$73,4,FALSE))</f>
        <v> </v>
      </c>
      <c r="I62" s="5" t="str">
        <f t="shared" si="7"/>
        <v>****</v>
      </c>
      <c r="J62" s="5" t="str">
        <f t="shared" si="8"/>
        <v>****</v>
      </c>
      <c r="K62" s="5" t="str">
        <f t="shared" si="9"/>
        <v>****</v>
      </c>
      <c r="L62" s="5" t="str">
        <f t="shared" si="10"/>
        <v>****</v>
      </c>
      <c r="M62" s="5" t="str">
        <f t="shared" si="11"/>
        <v>****</v>
      </c>
      <c r="N62" s="5" t="str">
        <f t="shared" si="12"/>
        <v>****</v>
      </c>
      <c r="O62" s="5" t="str">
        <f ca="1">IF(LISTE_FEMMES!I55=""," ",INDIRECT(ADDRESS(H62+9,7,1,FALSE),FALSE))</f>
        <v> </v>
      </c>
      <c r="P62" s="6"/>
      <c r="Q62" s="1" t="str">
        <f t="shared" si="6"/>
        <v>      </v>
      </c>
      <c r="R62" s="1">
        <f>SCORE_F!D374</f>
      </c>
      <c r="U62" s="1">
        <v>53</v>
      </c>
    </row>
    <row r="63" spans="2:21" ht="15" customHeight="1">
      <c r="B63" s="75">
        <v>54</v>
      </c>
      <c r="C63" s="4" t="str">
        <f>IF(LISTE_FEMMES!E56=""," ",LISTE_FEMMES!E56)</f>
        <v> </v>
      </c>
      <c r="D63" s="99" t="str">
        <f>IF(LISTE_FEMMES!F56=""," ",LISTE_FEMMES!F56)</f>
        <v> </v>
      </c>
      <c r="E63" s="99" t="str">
        <f>IF(LISTE_FEMMES!G56=""," ",LISTE_FEMMES!G56)</f>
        <v> </v>
      </c>
      <c r="F63" s="4" t="str">
        <f>IF(LISTE_FEMMES!H56=""," ",LISTE_FEMMES!H56)</f>
        <v> </v>
      </c>
      <c r="G63" s="4" t="str">
        <f>IF(LISTE_FEMMES!I56=""," ",LISTE_FEMMES!I56)</f>
        <v> </v>
      </c>
      <c r="H63" s="5" t="str">
        <f>IF(LISTE_FEMMES!I56=""," ",VLOOKUP(Q63,$R$10:$U$73,4,FALSE))</f>
        <v> </v>
      </c>
      <c r="I63" s="5" t="str">
        <f t="shared" si="7"/>
        <v>****</v>
      </c>
      <c r="J63" s="5" t="str">
        <f t="shared" si="8"/>
        <v>****</v>
      </c>
      <c r="K63" s="5" t="str">
        <f t="shared" si="9"/>
        <v>****</v>
      </c>
      <c r="L63" s="5" t="str">
        <f t="shared" si="10"/>
        <v>****</v>
      </c>
      <c r="M63" s="5" t="str">
        <f t="shared" si="11"/>
        <v>****</v>
      </c>
      <c r="N63" s="5" t="str">
        <f t="shared" si="12"/>
        <v>****</v>
      </c>
      <c r="O63" s="5" t="str">
        <f ca="1">IF(LISTE_FEMMES!I56=""," ",INDIRECT(ADDRESS(H63+9,7,1,FALSE),FALSE))</f>
        <v> </v>
      </c>
      <c r="P63" s="6"/>
      <c r="Q63" s="1" t="str">
        <f t="shared" si="6"/>
        <v>      </v>
      </c>
      <c r="R63" s="1">
        <f>SCORE_F!D375</f>
      </c>
      <c r="U63" s="1">
        <v>54</v>
      </c>
    </row>
    <row r="64" spans="2:21" ht="15" customHeight="1">
      <c r="B64" s="75">
        <v>55</v>
      </c>
      <c r="C64" s="4" t="str">
        <f>IF(LISTE_FEMMES!E57=""," ",LISTE_FEMMES!E57)</f>
        <v> </v>
      </c>
      <c r="D64" s="99" t="str">
        <f>IF(LISTE_FEMMES!F57=""," ",LISTE_FEMMES!F57)</f>
        <v> </v>
      </c>
      <c r="E64" s="99" t="str">
        <f>IF(LISTE_FEMMES!G57=""," ",LISTE_FEMMES!G57)</f>
        <v> </v>
      </c>
      <c r="F64" s="4" t="str">
        <f>IF(LISTE_FEMMES!H57=""," ",LISTE_FEMMES!H57)</f>
        <v> </v>
      </c>
      <c r="G64" s="4" t="str">
        <f>IF(LISTE_FEMMES!I57=""," ",LISTE_FEMMES!I57)</f>
        <v> </v>
      </c>
      <c r="H64" s="5" t="str">
        <f>IF(LISTE_FEMMES!I57=""," ",VLOOKUP(Q64,$R$10:$U$73,4,FALSE))</f>
        <v> </v>
      </c>
      <c r="I64" s="5" t="str">
        <f t="shared" si="7"/>
        <v>****</v>
      </c>
      <c r="J64" s="5" t="str">
        <f t="shared" si="8"/>
        <v>****</v>
      </c>
      <c r="K64" s="5" t="str">
        <f t="shared" si="9"/>
        <v>****</v>
      </c>
      <c r="L64" s="5" t="str">
        <f t="shared" si="10"/>
        <v>****</v>
      </c>
      <c r="M64" s="5" t="str">
        <f t="shared" si="11"/>
        <v>****</v>
      </c>
      <c r="N64" s="5" t="str">
        <f t="shared" si="12"/>
        <v>****</v>
      </c>
      <c r="O64" s="5" t="str">
        <f ca="1">IF(LISTE_FEMMES!I57=""," ",INDIRECT(ADDRESS(H64+9,7,1,FALSE),FALSE))</f>
        <v> </v>
      </c>
      <c r="P64" s="6"/>
      <c r="Q64" s="1" t="str">
        <f t="shared" si="6"/>
        <v>      </v>
      </c>
      <c r="R64" s="1">
        <f>SCORE_F!D376</f>
      </c>
      <c r="U64" s="1">
        <v>55</v>
      </c>
    </row>
    <row r="65" spans="2:21" ht="15" customHeight="1">
      <c r="B65" s="75">
        <v>56</v>
      </c>
      <c r="C65" s="4" t="str">
        <f>IF(LISTE_FEMMES!E58=""," ",LISTE_FEMMES!E58)</f>
        <v> </v>
      </c>
      <c r="D65" s="99" t="str">
        <f>IF(LISTE_FEMMES!F58=""," ",LISTE_FEMMES!F58)</f>
        <v> </v>
      </c>
      <c r="E65" s="99" t="str">
        <f>IF(LISTE_FEMMES!G58=""," ",LISTE_FEMMES!G58)</f>
        <v> </v>
      </c>
      <c r="F65" s="4" t="str">
        <f>IF(LISTE_FEMMES!H58=""," ",LISTE_FEMMES!H58)</f>
        <v> </v>
      </c>
      <c r="G65" s="4" t="str">
        <f>IF(LISTE_FEMMES!I58=""," ",LISTE_FEMMES!I58)</f>
        <v> </v>
      </c>
      <c r="H65" s="5" t="str">
        <f>IF(LISTE_FEMMES!I58=""," ",VLOOKUP(Q65,$R$10:$U$73,4,FALSE))</f>
        <v> </v>
      </c>
      <c r="I65" s="5" t="str">
        <f t="shared" si="7"/>
        <v>****</v>
      </c>
      <c r="J65" s="5" t="str">
        <f t="shared" si="8"/>
        <v>****</v>
      </c>
      <c r="K65" s="5" t="str">
        <f t="shared" si="9"/>
        <v>****</v>
      </c>
      <c r="L65" s="5" t="str">
        <f t="shared" si="10"/>
        <v>****</v>
      </c>
      <c r="M65" s="5" t="str">
        <f t="shared" si="11"/>
        <v>****</v>
      </c>
      <c r="N65" s="5" t="str">
        <f t="shared" si="12"/>
        <v>****</v>
      </c>
      <c r="O65" s="5" t="str">
        <f ca="1">IF(LISTE_FEMMES!I58=""," ",INDIRECT(ADDRESS(H65+9,7,1,FALSE),FALSE))</f>
        <v> </v>
      </c>
      <c r="P65" s="6"/>
      <c r="Q65" s="1" t="str">
        <f t="shared" si="6"/>
        <v>      </v>
      </c>
      <c r="R65" s="1">
        <f>SCORE_F!D377</f>
      </c>
      <c r="U65" s="1">
        <v>56</v>
      </c>
    </row>
    <row r="66" spans="2:21" ht="15" customHeight="1">
      <c r="B66" s="75">
        <v>57</v>
      </c>
      <c r="C66" s="4" t="str">
        <f>IF(LISTE_FEMMES!E59=""," ",LISTE_FEMMES!E59)</f>
        <v> </v>
      </c>
      <c r="D66" s="99" t="str">
        <f>IF(LISTE_FEMMES!F59=""," ",LISTE_FEMMES!F59)</f>
        <v> </v>
      </c>
      <c r="E66" s="99" t="str">
        <f>IF(LISTE_FEMMES!G59=""," ",LISTE_FEMMES!G59)</f>
        <v> </v>
      </c>
      <c r="F66" s="4" t="str">
        <f>IF(LISTE_FEMMES!H59=""," ",LISTE_FEMMES!H59)</f>
        <v> </v>
      </c>
      <c r="G66" s="4" t="str">
        <f>IF(LISTE_FEMMES!I59=""," ",LISTE_FEMMES!I59)</f>
        <v> </v>
      </c>
      <c r="H66" s="5" t="str">
        <f>IF(LISTE_FEMMES!I59=""," ",VLOOKUP(Q66,$R$10:$U$73,4,FALSE))</f>
        <v> </v>
      </c>
      <c r="I66" s="5" t="str">
        <f t="shared" si="7"/>
        <v>****</v>
      </c>
      <c r="J66" s="5" t="str">
        <f t="shared" si="8"/>
        <v>****</v>
      </c>
      <c r="K66" s="5" t="str">
        <f t="shared" si="9"/>
        <v>****</v>
      </c>
      <c r="L66" s="5" t="str">
        <f t="shared" si="10"/>
        <v>****</v>
      </c>
      <c r="M66" s="5" t="str">
        <f t="shared" si="11"/>
        <v>****</v>
      </c>
      <c r="N66" s="5" t="str">
        <f t="shared" si="12"/>
        <v>****</v>
      </c>
      <c r="O66" s="5" t="str">
        <f ca="1">IF(LISTE_FEMMES!I59=""," ",INDIRECT(ADDRESS(H66+9,7,1,FALSE),FALSE))</f>
        <v> </v>
      </c>
      <c r="P66" s="6"/>
      <c r="Q66" s="1" t="str">
        <f t="shared" si="6"/>
        <v>      </v>
      </c>
      <c r="R66" s="1">
        <f>SCORE_F!D378</f>
      </c>
      <c r="U66" s="1">
        <v>57</v>
      </c>
    </row>
    <row r="67" spans="2:21" ht="15" customHeight="1">
      <c r="B67" s="75">
        <v>58</v>
      </c>
      <c r="C67" s="4" t="str">
        <f>IF(LISTE_FEMMES!E60=""," ",LISTE_FEMMES!E60)</f>
        <v> </v>
      </c>
      <c r="D67" s="99" t="str">
        <f>IF(LISTE_FEMMES!F60=""," ",LISTE_FEMMES!F60)</f>
        <v> </v>
      </c>
      <c r="E67" s="99" t="str">
        <f>IF(LISTE_FEMMES!G60=""," ",LISTE_FEMMES!G60)</f>
        <v> </v>
      </c>
      <c r="F67" s="4" t="str">
        <f>IF(LISTE_FEMMES!H60=""," ",LISTE_FEMMES!H60)</f>
        <v> </v>
      </c>
      <c r="G67" s="4" t="str">
        <f>IF(LISTE_FEMMES!I60=""," ",LISTE_FEMMES!I60)</f>
        <v> </v>
      </c>
      <c r="H67" s="5" t="str">
        <f>IF(LISTE_FEMMES!I60=""," ",VLOOKUP(Q67,$R$10:$U$73,4,FALSE))</f>
        <v> </v>
      </c>
      <c r="I67" s="5" t="str">
        <f t="shared" si="7"/>
        <v>****</v>
      </c>
      <c r="J67" s="5" t="str">
        <f t="shared" si="8"/>
        <v>****</v>
      </c>
      <c r="K67" s="5" t="str">
        <f t="shared" si="9"/>
        <v>****</v>
      </c>
      <c r="L67" s="5" t="str">
        <f t="shared" si="10"/>
        <v>****</v>
      </c>
      <c r="M67" s="5" t="str">
        <f t="shared" si="11"/>
        <v>****</v>
      </c>
      <c r="N67" s="5" t="str">
        <f t="shared" si="12"/>
        <v>****</v>
      </c>
      <c r="O67" s="5" t="str">
        <f ca="1">IF(LISTE_FEMMES!I60=""," ",INDIRECT(ADDRESS(H67+9,7,1,FALSE),FALSE))</f>
        <v> </v>
      </c>
      <c r="P67" s="6"/>
      <c r="Q67" s="1" t="str">
        <f t="shared" si="6"/>
        <v>      </v>
      </c>
      <c r="R67" s="1">
        <f>SCORE_F!D379</f>
      </c>
      <c r="U67" s="1">
        <v>58</v>
      </c>
    </row>
    <row r="68" spans="2:21" ht="15" customHeight="1">
      <c r="B68" s="75">
        <v>59</v>
      </c>
      <c r="C68" s="4" t="str">
        <f>IF(LISTE_FEMMES!E61=""," ",LISTE_FEMMES!E61)</f>
        <v> </v>
      </c>
      <c r="D68" s="99" t="str">
        <f>IF(LISTE_FEMMES!F61=""," ",LISTE_FEMMES!F61)</f>
        <v> </v>
      </c>
      <c r="E68" s="99" t="str">
        <f>IF(LISTE_FEMMES!G61=""," ",LISTE_FEMMES!G61)</f>
        <v> </v>
      </c>
      <c r="F68" s="4" t="str">
        <f>IF(LISTE_FEMMES!H61=""," ",LISTE_FEMMES!H61)</f>
        <v> </v>
      </c>
      <c r="G68" s="4" t="str">
        <f>IF(LISTE_FEMMES!I61=""," ",LISTE_FEMMES!I61)</f>
        <v> </v>
      </c>
      <c r="H68" s="5" t="str">
        <f>IF(LISTE_FEMMES!I61=""," ",VLOOKUP(Q68,$R$10:$U$73,4,FALSE))</f>
        <v> </v>
      </c>
      <c r="I68" s="5" t="str">
        <f t="shared" si="7"/>
        <v>****</v>
      </c>
      <c r="J68" s="5" t="str">
        <f t="shared" si="8"/>
        <v>****</v>
      </c>
      <c r="K68" s="5" t="str">
        <f t="shared" si="9"/>
        <v>****</v>
      </c>
      <c r="L68" s="5" t="str">
        <f t="shared" si="10"/>
        <v>****</v>
      </c>
      <c r="M68" s="5" t="str">
        <f t="shared" si="11"/>
        <v>****</v>
      </c>
      <c r="N68" s="5" t="str">
        <f t="shared" si="12"/>
        <v>****</v>
      </c>
      <c r="O68" s="5" t="str">
        <f ca="1">IF(LISTE_FEMMES!I61=""," ",INDIRECT(ADDRESS(H68+9,7,1,FALSE),FALSE))</f>
        <v> </v>
      </c>
      <c r="P68" s="6"/>
      <c r="Q68" s="1" t="str">
        <f t="shared" si="6"/>
        <v>      </v>
      </c>
      <c r="R68" s="1">
        <f>SCORE_F!D380</f>
      </c>
      <c r="U68" s="1">
        <v>59</v>
      </c>
    </row>
    <row r="69" spans="2:21" ht="15" customHeight="1">
      <c r="B69" s="75">
        <v>60</v>
      </c>
      <c r="C69" s="4" t="str">
        <f>IF(LISTE_FEMMES!E62=""," ",LISTE_FEMMES!E62)</f>
        <v> </v>
      </c>
      <c r="D69" s="99" t="str">
        <f>IF(LISTE_FEMMES!F62=""," ",LISTE_FEMMES!F62)</f>
        <v> </v>
      </c>
      <c r="E69" s="99" t="str">
        <f>IF(LISTE_FEMMES!G62=""," ",LISTE_FEMMES!G62)</f>
        <v> </v>
      </c>
      <c r="F69" s="4" t="str">
        <f>IF(LISTE_FEMMES!H62=""," ",LISTE_FEMMES!H62)</f>
        <v> </v>
      </c>
      <c r="G69" s="4" t="str">
        <f>IF(LISTE_FEMMES!I62=""," ",LISTE_FEMMES!I62)</f>
        <v> </v>
      </c>
      <c r="H69" s="5" t="str">
        <f>IF(LISTE_FEMMES!I62=""," ",VLOOKUP(Q69,$R$10:$U$73,4,FALSE))</f>
        <v> </v>
      </c>
      <c r="I69" s="5" t="str">
        <f t="shared" si="7"/>
        <v>****</v>
      </c>
      <c r="J69" s="5" t="str">
        <f t="shared" si="8"/>
        <v>****</v>
      </c>
      <c r="K69" s="5" t="str">
        <f t="shared" si="9"/>
        <v>****</v>
      </c>
      <c r="L69" s="5" t="str">
        <f t="shared" si="10"/>
        <v>****</v>
      </c>
      <c r="M69" s="5" t="str">
        <f t="shared" si="11"/>
        <v>****</v>
      </c>
      <c r="N69" s="5" t="str">
        <f t="shared" si="12"/>
        <v>****</v>
      </c>
      <c r="O69" s="5" t="str">
        <f ca="1">IF(LISTE_FEMMES!I62=""," ",INDIRECT(ADDRESS(H69+9,7,1,FALSE),FALSE))</f>
        <v> </v>
      </c>
      <c r="P69" s="6"/>
      <c r="Q69" s="1" t="str">
        <f t="shared" si="6"/>
        <v>      </v>
      </c>
      <c r="R69" s="1">
        <f>SCORE_F!D381</f>
      </c>
      <c r="U69" s="1">
        <v>60</v>
      </c>
    </row>
    <row r="70" spans="2:21" ht="15" customHeight="1">
      <c r="B70" s="75">
        <v>61</v>
      </c>
      <c r="C70" s="4" t="str">
        <f>IF(LISTE_FEMMES!E63=""," ",LISTE_FEMMES!E63)</f>
        <v> </v>
      </c>
      <c r="D70" s="99" t="str">
        <f>IF(LISTE_FEMMES!F63=""," ",LISTE_FEMMES!F63)</f>
        <v> </v>
      </c>
      <c r="E70" s="99" t="str">
        <f>IF(LISTE_FEMMES!G63=""," ",LISTE_FEMMES!G63)</f>
        <v> </v>
      </c>
      <c r="F70" s="4" t="str">
        <f>IF(LISTE_FEMMES!H63=""," ",LISTE_FEMMES!H63)</f>
        <v> </v>
      </c>
      <c r="G70" s="4" t="str">
        <f>IF(LISTE_FEMMES!I63=""," ",LISTE_FEMMES!I63)</f>
        <v> </v>
      </c>
      <c r="H70" s="5" t="str">
        <f>IF(LISTE_FEMMES!I63=""," ",VLOOKUP(Q70,$R$10:$U$73,4,FALSE))</f>
        <v> </v>
      </c>
      <c r="I70" s="5" t="str">
        <f t="shared" si="7"/>
        <v>****</v>
      </c>
      <c r="J70" s="5" t="str">
        <f t="shared" si="8"/>
        <v>****</v>
      </c>
      <c r="K70" s="5" t="str">
        <f t="shared" si="9"/>
        <v>****</v>
      </c>
      <c r="L70" s="5" t="str">
        <f t="shared" si="10"/>
        <v>****</v>
      </c>
      <c r="M70" s="5" t="str">
        <f t="shared" si="11"/>
        <v>****</v>
      </c>
      <c r="N70" s="5" t="str">
        <f t="shared" si="12"/>
        <v>****</v>
      </c>
      <c r="O70" s="5" t="str">
        <f ca="1">IF(LISTE_FEMMES!I63=""," ",INDIRECT(ADDRESS(H70+9,7,1,FALSE),FALSE))</f>
        <v> </v>
      </c>
      <c r="P70" s="6"/>
      <c r="Q70" s="1" t="str">
        <f t="shared" si="6"/>
        <v>      </v>
      </c>
      <c r="R70" s="1">
        <f>SCORE_F!D382</f>
      </c>
      <c r="U70" s="1">
        <v>61</v>
      </c>
    </row>
    <row r="71" spans="2:21" ht="15" customHeight="1">
      <c r="B71" s="75">
        <v>62</v>
      </c>
      <c r="C71" s="4" t="str">
        <f>IF(LISTE_FEMMES!E64=""," ",LISTE_FEMMES!E64)</f>
        <v> </v>
      </c>
      <c r="D71" s="99" t="str">
        <f>IF(LISTE_FEMMES!F64=""," ",LISTE_FEMMES!F64)</f>
        <v> </v>
      </c>
      <c r="E71" s="99" t="str">
        <f>IF(LISTE_FEMMES!G64=""," ",LISTE_FEMMES!G64)</f>
        <v> </v>
      </c>
      <c r="F71" s="4" t="str">
        <f>IF(LISTE_FEMMES!H64=""," ",LISTE_FEMMES!H64)</f>
        <v> </v>
      </c>
      <c r="G71" s="4" t="str">
        <f>IF(LISTE_FEMMES!I64=""," ",LISTE_FEMMES!I64)</f>
        <v> </v>
      </c>
      <c r="H71" s="5" t="str">
        <f>IF(LISTE_FEMMES!I64=""," ",VLOOKUP(Q71,$R$10:$U$73,4,FALSE))</f>
        <v> </v>
      </c>
      <c r="I71" s="5" t="str">
        <f t="shared" si="7"/>
        <v>****</v>
      </c>
      <c r="J71" s="5" t="str">
        <f t="shared" si="8"/>
        <v>****</v>
      </c>
      <c r="K71" s="5" t="str">
        <f t="shared" si="9"/>
        <v>****</v>
      </c>
      <c r="L71" s="5" t="str">
        <f t="shared" si="10"/>
        <v>****</v>
      </c>
      <c r="M71" s="5" t="str">
        <f t="shared" si="11"/>
        <v>****</v>
      </c>
      <c r="N71" s="5" t="str">
        <f t="shared" si="12"/>
        <v>****</v>
      </c>
      <c r="O71" s="5" t="str">
        <f ca="1">IF(LISTE_FEMMES!I64=""," ",INDIRECT(ADDRESS(H71+9,7,1,FALSE),FALSE))</f>
        <v> </v>
      </c>
      <c r="P71" s="6"/>
      <c r="Q71" s="1" t="str">
        <f t="shared" si="6"/>
        <v>      </v>
      </c>
      <c r="R71" s="1">
        <f>SCORE_F!D383</f>
      </c>
      <c r="U71" s="1">
        <v>62</v>
      </c>
    </row>
    <row r="72" spans="2:21" ht="15" customHeight="1">
      <c r="B72" s="75">
        <v>63</v>
      </c>
      <c r="C72" s="4" t="str">
        <f>IF(LISTE_FEMMES!E65=""," ",LISTE_FEMMES!E65)</f>
        <v> </v>
      </c>
      <c r="D72" s="99" t="str">
        <f>IF(LISTE_FEMMES!F65=""," ",LISTE_FEMMES!F65)</f>
        <v> </v>
      </c>
      <c r="E72" s="99" t="str">
        <f>IF(LISTE_FEMMES!G65=""," ",LISTE_FEMMES!G65)</f>
        <v> </v>
      </c>
      <c r="F72" s="4" t="str">
        <f>IF(LISTE_FEMMES!H65=""," ",LISTE_FEMMES!H65)</f>
        <v> </v>
      </c>
      <c r="G72" s="4" t="str">
        <f>IF(LISTE_FEMMES!I65=""," ",LISTE_FEMMES!I65)</f>
        <v> </v>
      </c>
      <c r="H72" s="5" t="str">
        <f>IF(LISTE_FEMMES!I65=""," ",VLOOKUP(Q72,$R$10:$U$73,4,FALSE))</f>
        <v> </v>
      </c>
      <c r="I72" s="5" t="str">
        <f t="shared" si="7"/>
        <v>****</v>
      </c>
      <c r="J72" s="5" t="str">
        <f t="shared" si="8"/>
        <v>****</v>
      </c>
      <c r="K72" s="5" t="str">
        <f t="shared" si="9"/>
        <v>****</v>
      </c>
      <c r="L72" s="5" t="str">
        <f t="shared" si="10"/>
        <v>****</v>
      </c>
      <c r="M72" s="5" t="str">
        <f t="shared" si="11"/>
        <v>****</v>
      </c>
      <c r="N72" s="5" t="str">
        <f t="shared" si="12"/>
        <v>****</v>
      </c>
      <c r="O72" s="5" t="str">
        <f ca="1">IF(LISTE_FEMMES!I65=""," ",INDIRECT(ADDRESS(H72+9,7,1,FALSE),FALSE))</f>
        <v> </v>
      </c>
      <c r="P72" s="6"/>
      <c r="Q72" s="1" t="str">
        <f t="shared" si="6"/>
        <v>      </v>
      </c>
      <c r="R72" s="1">
        <f>SCORE_F!D384</f>
      </c>
      <c r="U72" s="1">
        <v>63</v>
      </c>
    </row>
    <row r="73" spans="2:21" ht="12.75">
      <c r="B73" s="100">
        <v>64</v>
      </c>
      <c r="C73" s="101" t="str">
        <f>IF(LISTE_FEMMES!E66=""," ",LISTE_FEMMES!E66)</f>
        <v> </v>
      </c>
      <c r="D73" s="102" t="str">
        <f>IF(LISTE_FEMMES!F66=""," ",LISTE_FEMMES!F66)</f>
        <v> </v>
      </c>
      <c r="E73" s="102" t="str">
        <f>IF(LISTE_FEMMES!G66=""," ",LISTE_FEMMES!G66)</f>
        <v> </v>
      </c>
      <c r="F73" s="101" t="str">
        <f>IF(LISTE_FEMMES!H66=""," ",LISTE_FEMMES!H66)</f>
        <v> </v>
      </c>
      <c r="G73" s="101" t="str">
        <f>IF(LISTE_FEMMES!I66=""," ",LISTE_FEMMES!I66)</f>
        <v> </v>
      </c>
      <c r="H73" s="103" t="str">
        <f>IF(LISTE_FEMMES!I66=""," ",VLOOKUP(Q73,$R$10:$U$73,4,FALSE))</f>
        <v> </v>
      </c>
      <c r="I73" s="5" t="str">
        <f t="shared" si="7"/>
        <v>****</v>
      </c>
      <c r="J73" s="5" t="str">
        <f t="shared" si="8"/>
        <v>****</v>
      </c>
      <c r="K73" s="5" t="str">
        <f t="shared" si="9"/>
        <v>****</v>
      </c>
      <c r="L73" s="5" t="str">
        <f t="shared" si="10"/>
        <v>****</v>
      </c>
      <c r="M73" s="5" t="str">
        <f t="shared" si="11"/>
        <v>****</v>
      </c>
      <c r="N73" s="5" t="str">
        <f t="shared" si="12"/>
        <v>****</v>
      </c>
      <c r="O73" s="5" t="str">
        <f ca="1">IF(LISTE_FEMMES!I66=""," ",INDIRECT(ADDRESS(H73+9,7,1,FALSE),FALSE))</f>
        <v> </v>
      </c>
      <c r="P73" s="6"/>
      <c r="Q73" s="1" t="str">
        <f t="shared" si="6"/>
        <v>      </v>
      </c>
      <c r="R73" s="1">
        <f>SCORE_F!D385</f>
      </c>
      <c r="U73" s="1">
        <v>64</v>
      </c>
    </row>
    <row r="74" spans="1:16" s="18" customFormat="1" ht="12.75">
      <c r="A74" s="43"/>
      <c r="C74" s="76"/>
      <c r="H74" s="21"/>
      <c r="I74" s="21"/>
      <c r="J74" s="21"/>
      <c r="K74" s="21"/>
      <c r="L74" s="21"/>
      <c r="M74" s="192"/>
      <c r="N74" s="21"/>
      <c r="O74" s="118" t="s">
        <v>347</v>
      </c>
      <c r="P74" s="21"/>
    </row>
    <row r="75" spans="1:16" s="18" customFormat="1" ht="24.75">
      <c r="A75" s="44"/>
      <c r="B75" s="77"/>
      <c r="C75" s="77"/>
      <c r="D75" s="77"/>
      <c r="E75" s="77"/>
      <c r="F75" s="77"/>
      <c r="G75" s="77"/>
      <c r="H75" s="77"/>
      <c r="I75" s="77"/>
      <c r="J75" s="19"/>
      <c r="K75" s="19"/>
      <c r="L75" s="19"/>
      <c r="M75" s="19"/>
      <c r="N75" s="19"/>
      <c r="O75" s="19"/>
      <c r="P75" s="19"/>
    </row>
    <row r="76" spans="1:9" s="18" customFormat="1" ht="12.75">
      <c r="A76" s="43"/>
      <c r="H76" s="21"/>
      <c r="I76" s="21"/>
    </row>
    <row r="77" spans="1:10" s="18" customFormat="1" ht="12.75">
      <c r="A77" s="43"/>
      <c r="D77" s="22"/>
      <c r="F77" s="78"/>
      <c r="G77" s="79"/>
      <c r="H77" s="21"/>
      <c r="I77" s="21"/>
      <c r="J77" s="21"/>
    </row>
    <row r="78" spans="1:10" s="18" customFormat="1" ht="19.5" customHeight="1">
      <c r="A78" s="43"/>
      <c r="C78" s="80"/>
      <c r="E78" s="81"/>
      <c r="F78" s="81"/>
      <c r="H78" s="21"/>
      <c r="I78" s="21"/>
      <c r="J78" s="21"/>
    </row>
    <row r="79" spans="1:10" s="18" customFormat="1" ht="12.75">
      <c r="A79" s="43"/>
      <c r="D79" s="22"/>
      <c r="H79" s="21"/>
      <c r="I79" s="21"/>
      <c r="J79" s="21"/>
    </row>
    <row r="80" spans="1:9" s="18" customFormat="1" ht="12.75">
      <c r="A80" s="43"/>
      <c r="H80" s="21"/>
      <c r="I80" s="21"/>
    </row>
    <row r="81" spans="1:16" s="18" customFormat="1" ht="12.75">
      <c r="A81" s="43"/>
      <c r="H81" s="21"/>
      <c r="I81" s="79"/>
      <c r="J81" s="79"/>
      <c r="K81" s="79"/>
      <c r="L81" s="79"/>
      <c r="M81" s="79"/>
      <c r="N81" s="79"/>
      <c r="O81" s="45"/>
      <c r="P81" s="45"/>
    </row>
    <row r="82" spans="1:16" s="18" customFormat="1" ht="12.75">
      <c r="A82" s="46"/>
      <c r="B82" s="81"/>
      <c r="C82" s="80"/>
      <c r="D82" s="80"/>
      <c r="E82" s="80"/>
      <c r="F82" s="80"/>
      <c r="G82" s="80"/>
      <c r="H82" s="47"/>
      <c r="I82" s="48"/>
      <c r="J82" s="48"/>
      <c r="K82" s="48"/>
      <c r="L82" s="48"/>
      <c r="M82" s="48"/>
      <c r="N82" s="48"/>
      <c r="O82" s="48"/>
      <c r="P82" s="48"/>
    </row>
    <row r="83" spans="1:16" s="18" customFormat="1" ht="15" customHeight="1">
      <c r="A83" s="43"/>
      <c r="C83" s="82"/>
      <c r="D83" s="83"/>
      <c r="E83" s="83"/>
      <c r="F83" s="20"/>
      <c r="G83" s="20"/>
      <c r="H83" s="21"/>
      <c r="I83" s="21"/>
      <c r="J83" s="21"/>
      <c r="K83" s="21"/>
      <c r="L83" s="21"/>
      <c r="M83" s="21"/>
      <c r="N83" s="21"/>
      <c r="O83" s="21"/>
      <c r="P83" s="21"/>
    </row>
    <row r="84" spans="1:16" s="18" customFormat="1" ht="15" customHeight="1">
      <c r="A84" s="43"/>
      <c r="C84" s="76"/>
      <c r="D84" s="83"/>
      <c r="E84" s="83"/>
      <c r="F84" s="20"/>
      <c r="G84" s="20"/>
      <c r="H84" s="21"/>
      <c r="I84" s="21"/>
      <c r="J84" s="21"/>
      <c r="K84" s="21"/>
      <c r="L84" s="21"/>
      <c r="M84" s="21"/>
      <c r="N84" s="21"/>
      <c r="O84" s="21"/>
      <c r="P84" s="21"/>
    </row>
    <row r="85" spans="1:16" s="18" customFormat="1" ht="15" customHeight="1">
      <c r="A85" s="43"/>
      <c r="C85" s="76"/>
      <c r="D85" s="83"/>
      <c r="E85" s="83"/>
      <c r="F85" s="20"/>
      <c r="G85" s="20"/>
      <c r="H85" s="21"/>
      <c r="I85" s="21"/>
      <c r="J85" s="21"/>
      <c r="K85" s="21"/>
      <c r="L85" s="21"/>
      <c r="M85" s="21"/>
      <c r="N85" s="21"/>
      <c r="O85" s="21"/>
      <c r="P85" s="21"/>
    </row>
    <row r="86" spans="1:16" s="18" customFormat="1" ht="15" customHeight="1">
      <c r="A86" s="43"/>
      <c r="C86" s="76"/>
      <c r="D86" s="83"/>
      <c r="E86" s="83"/>
      <c r="F86" s="20"/>
      <c r="G86" s="20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18" customFormat="1" ht="15" customHeight="1">
      <c r="A87" s="43"/>
      <c r="C87" s="76"/>
      <c r="D87" s="83"/>
      <c r="E87" s="83"/>
      <c r="F87" s="20"/>
      <c r="G87" s="20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18" customFormat="1" ht="15" customHeight="1">
      <c r="A88" s="49"/>
      <c r="C88" s="76"/>
      <c r="D88" s="83"/>
      <c r="E88" s="83"/>
      <c r="F88" s="20"/>
      <c r="G88" s="20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18" customFormat="1" ht="15" customHeight="1">
      <c r="A89" s="43"/>
      <c r="C89" s="76"/>
      <c r="D89" s="83"/>
      <c r="E89" s="83"/>
      <c r="F89" s="20"/>
      <c r="G89" s="20"/>
      <c r="H89" s="21"/>
      <c r="I89" s="21"/>
      <c r="J89" s="21"/>
      <c r="K89" s="21"/>
      <c r="L89" s="21"/>
      <c r="M89" s="21"/>
      <c r="N89" s="21"/>
      <c r="O89" s="21"/>
      <c r="P89" s="21"/>
    </row>
    <row r="90" spans="1:16" s="18" customFormat="1" ht="15" customHeight="1">
      <c r="A90" s="43"/>
      <c r="C90" s="76"/>
      <c r="D90" s="83"/>
      <c r="E90" s="83"/>
      <c r="F90" s="20"/>
      <c r="G90" s="20"/>
      <c r="H90" s="21"/>
      <c r="I90" s="21"/>
      <c r="J90" s="21"/>
      <c r="K90" s="21"/>
      <c r="L90" s="21"/>
      <c r="M90" s="21"/>
      <c r="N90" s="21"/>
      <c r="O90" s="21"/>
      <c r="P90" s="21"/>
    </row>
    <row r="91" spans="1:16" s="18" customFormat="1" ht="15" customHeight="1">
      <c r="A91" s="43"/>
      <c r="C91" s="76"/>
      <c r="D91" s="83"/>
      <c r="E91" s="83"/>
      <c r="F91" s="20"/>
      <c r="G91" s="20"/>
      <c r="H91" s="21"/>
      <c r="I91" s="21"/>
      <c r="J91" s="21"/>
      <c r="K91" s="21"/>
      <c r="L91" s="21"/>
      <c r="M91" s="21"/>
      <c r="N91" s="21"/>
      <c r="O91" s="21"/>
      <c r="P91" s="21"/>
    </row>
    <row r="92" spans="1:16" s="18" customFormat="1" ht="15" customHeight="1">
      <c r="A92" s="43"/>
      <c r="C92" s="76"/>
      <c r="D92" s="83"/>
      <c r="E92" s="83"/>
      <c r="F92" s="20"/>
      <c r="G92" s="20"/>
      <c r="H92" s="21"/>
      <c r="I92" s="21"/>
      <c r="J92" s="21"/>
      <c r="K92" s="21"/>
      <c r="L92" s="21"/>
      <c r="M92" s="21"/>
      <c r="N92" s="21"/>
      <c r="O92" s="21"/>
      <c r="P92" s="21"/>
    </row>
    <row r="93" spans="1:16" s="18" customFormat="1" ht="15" customHeight="1">
      <c r="A93" s="43"/>
      <c r="C93" s="76"/>
      <c r="D93" s="83"/>
      <c r="E93" s="83"/>
      <c r="F93" s="20"/>
      <c r="G93" s="20"/>
      <c r="H93" s="21"/>
      <c r="I93" s="21"/>
      <c r="J93" s="21"/>
      <c r="K93" s="21"/>
      <c r="L93" s="21"/>
      <c r="M93" s="21"/>
      <c r="N93" s="21"/>
      <c r="O93" s="21"/>
      <c r="P93" s="21"/>
    </row>
    <row r="94" spans="1:16" s="18" customFormat="1" ht="15" customHeight="1">
      <c r="A94" s="43"/>
      <c r="C94" s="76"/>
      <c r="D94" s="83"/>
      <c r="E94" s="83"/>
      <c r="F94" s="20"/>
      <c r="G94" s="20"/>
      <c r="H94" s="21"/>
      <c r="I94" s="21"/>
      <c r="J94" s="21"/>
      <c r="K94" s="21"/>
      <c r="L94" s="21"/>
      <c r="M94" s="21"/>
      <c r="N94" s="21"/>
      <c r="O94" s="21"/>
      <c r="P94" s="21"/>
    </row>
    <row r="95" spans="1:16" s="18" customFormat="1" ht="15" customHeight="1">
      <c r="A95" s="43"/>
      <c r="C95" s="76"/>
      <c r="D95" s="83"/>
      <c r="E95" s="83"/>
      <c r="F95" s="20"/>
      <c r="G95" s="20"/>
      <c r="H95" s="21"/>
      <c r="I95" s="21"/>
      <c r="J95" s="21"/>
      <c r="K95" s="21"/>
      <c r="L95" s="21"/>
      <c r="M95" s="21"/>
      <c r="N95" s="21"/>
      <c r="O95" s="21"/>
      <c r="P95" s="21"/>
    </row>
    <row r="96" spans="1:16" s="18" customFormat="1" ht="15" customHeight="1">
      <c r="A96" s="43"/>
      <c r="C96" s="76"/>
      <c r="D96" s="83"/>
      <c r="E96" s="83"/>
      <c r="F96" s="20"/>
      <c r="G96" s="20"/>
      <c r="H96" s="21"/>
      <c r="I96" s="21"/>
      <c r="J96" s="21"/>
      <c r="K96" s="21"/>
      <c r="L96" s="21"/>
      <c r="M96" s="21"/>
      <c r="N96" s="21"/>
      <c r="O96" s="21"/>
      <c r="P96" s="21"/>
    </row>
    <row r="97" spans="1:16" s="18" customFormat="1" ht="15" customHeight="1">
      <c r="A97" s="43"/>
      <c r="C97" s="76"/>
      <c r="D97" s="83"/>
      <c r="E97" s="83"/>
      <c r="F97" s="20"/>
      <c r="G97" s="20"/>
      <c r="H97" s="21"/>
      <c r="I97" s="21"/>
      <c r="J97" s="21"/>
      <c r="K97" s="21"/>
      <c r="L97" s="21"/>
      <c r="M97" s="21"/>
      <c r="N97" s="21"/>
      <c r="O97" s="21"/>
      <c r="P97" s="21"/>
    </row>
    <row r="98" spans="1:16" s="18" customFormat="1" ht="15" customHeight="1">
      <c r="A98" s="43"/>
      <c r="C98" s="76"/>
      <c r="D98" s="83"/>
      <c r="E98" s="83"/>
      <c r="F98" s="20"/>
      <c r="G98" s="20"/>
      <c r="H98" s="21"/>
      <c r="I98" s="21"/>
      <c r="J98" s="21"/>
      <c r="K98" s="21"/>
      <c r="L98" s="21"/>
      <c r="M98" s="21"/>
      <c r="N98" s="21"/>
      <c r="O98" s="21"/>
      <c r="P98" s="21"/>
    </row>
    <row r="99" spans="1:16" s="18" customFormat="1" ht="15" customHeight="1">
      <c r="A99" s="50"/>
      <c r="C99" s="76"/>
      <c r="D99" s="76"/>
      <c r="E99" s="76"/>
      <c r="F99" s="76"/>
      <c r="G99" s="76"/>
      <c r="H99" s="21"/>
      <c r="I99" s="21"/>
      <c r="J99" s="21"/>
      <c r="K99" s="21"/>
      <c r="L99" s="21"/>
      <c r="M99" s="21"/>
      <c r="N99" s="21"/>
      <c r="O99" s="21"/>
      <c r="P99" s="21"/>
    </row>
    <row r="100" spans="1:16" s="18" customFormat="1" ht="15" customHeight="1">
      <c r="A100" s="43"/>
      <c r="C100" s="76"/>
      <c r="D100" s="76"/>
      <c r="E100" s="76"/>
      <c r="F100" s="76"/>
      <c r="G100" s="76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s="18" customFormat="1" ht="15" customHeight="1">
      <c r="A101" s="43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s="18" customFormat="1" ht="15" customHeight="1">
      <c r="A102" s="43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s="18" customFormat="1" ht="15" customHeight="1">
      <c r="A103" s="43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s="18" customFormat="1" ht="15" customHeight="1">
      <c r="A104" s="43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s="18" customFormat="1" ht="15" customHeight="1">
      <c r="A105" s="43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s="18" customFormat="1" ht="15" customHeight="1">
      <c r="A106" s="43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s="18" customFormat="1" ht="15" customHeight="1">
      <c r="A107" s="43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s="18" customFormat="1" ht="15" customHeight="1">
      <c r="A108" s="43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s="18" customFormat="1" ht="15" customHeight="1">
      <c r="A109" s="43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s="18" customFormat="1" ht="15" customHeight="1">
      <c r="A110" s="43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s="18" customFormat="1" ht="15" customHeight="1">
      <c r="A111" s="43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s="18" customFormat="1" ht="15" customHeight="1">
      <c r="A112" s="43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s="18" customFormat="1" ht="15" customHeight="1">
      <c r="A113" s="43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s="18" customFormat="1" ht="15" customHeight="1">
      <c r="A114" s="43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s="18" customFormat="1" ht="15" customHeight="1">
      <c r="A115" s="43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s="18" customFormat="1" ht="15" customHeight="1">
      <c r="A116" s="43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s="18" customFormat="1" ht="15" customHeight="1">
      <c r="A117" s="43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s="18" customFormat="1" ht="15" customHeight="1">
      <c r="A118" s="43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s="18" customFormat="1" ht="15" customHeight="1">
      <c r="A119" s="43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s="18" customFormat="1" ht="15" customHeight="1">
      <c r="A120" s="43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18" customFormat="1" ht="15" customHeight="1">
      <c r="A121" s="43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s="18" customFormat="1" ht="15" customHeight="1">
      <c r="A122" s="43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18" customFormat="1" ht="15" customHeight="1">
      <c r="A123" s="43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s="18" customFormat="1" ht="15" customHeight="1">
      <c r="A124" s="43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s="18" customFormat="1" ht="15" customHeight="1">
      <c r="A125" s="43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s="18" customFormat="1" ht="15" customHeight="1">
      <c r="A126" s="43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s="18" customFormat="1" ht="15" customHeight="1">
      <c r="A127" s="43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s="18" customFormat="1" ht="15" customHeight="1">
      <c r="A128" s="43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s="18" customFormat="1" ht="15" customHeight="1">
      <c r="A129" s="43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s="18" customFormat="1" ht="15" customHeight="1">
      <c r="A130" s="43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s="18" customFormat="1" ht="12.75">
      <c r="A131" s="43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s="18" customFormat="1" ht="12.75">
      <c r="A132" s="43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s="18" customFormat="1" ht="12.75">
      <c r="A133" s="43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s="18" customFormat="1" ht="12.75">
      <c r="A134" s="43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s="18" customFormat="1" ht="12.75">
      <c r="A135" s="43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s="18" customFormat="1" ht="12.75">
      <c r="A136" s="43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s="18" customFormat="1" ht="12.75">
      <c r="A137" s="43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s="18" customFormat="1" ht="12.75">
      <c r="A138" s="43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s="18" customFormat="1" ht="12.75">
      <c r="A139" s="43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s="18" customFormat="1" ht="12.75">
      <c r="A140" s="43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s="18" customFormat="1" ht="12.75">
      <c r="A141" s="43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s="18" customFormat="1" ht="12.75">
      <c r="A142" s="43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s="18" customFormat="1" ht="12.75">
      <c r="A143" s="43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s="18" customFormat="1" ht="12.75">
      <c r="A144" s="43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s="18" customFormat="1" ht="12.75">
      <c r="A145" s="43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s="18" customFormat="1" ht="12.75">
      <c r="A146" s="43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s="18" customFormat="1" ht="12.75">
      <c r="A147" s="43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s="18" customFormat="1" ht="12.75">
      <c r="A148" s="43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s="18" customFormat="1" ht="12.75">
      <c r="A149" s="43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s="18" customFormat="1" ht="12.75">
      <c r="A150" s="43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s="18" customFormat="1" ht="12.75">
      <c r="A151" s="43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s="18" customFormat="1" ht="12.75">
      <c r="A152" s="43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s="18" customFormat="1" ht="12.75">
      <c r="A153" s="43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s="18" customFormat="1" ht="12.75">
      <c r="A154" s="43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s="18" customFormat="1" ht="12.75">
      <c r="A155" s="43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s="18" customFormat="1" ht="12.75">
      <c r="A156" s="43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6" s="18" customFormat="1" ht="12.75">
      <c r="A157" s="43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s="18" customFormat="1" ht="12.75">
      <c r="A158" s="43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1:16" s="18" customFormat="1" ht="12.75">
      <c r="A159" s="43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s="18" customFormat="1" ht="12.75">
      <c r="A160" s="43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s="18" customFormat="1" ht="12.75">
      <c r="A161" s="43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s="18" customFormat="1" ht="12.75">
      <c r="A162" s="43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s="18" customFormat="1" ht="12.75">
      <c r="A163" s="43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s="18" customFormat="1" ht="12.75">
      <c r="A164" s="43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s="18" customFormat="1" ht="12.75">
      <c r="A165" s="43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s="18" customFormat="1" ht="12.75">
      <c r="A166" s="43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s="18" customFormat="1" ht="12.75">
      <c r="A167" s="43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s="18" customFormat="1" ht="12.75">
      <c r="A168" s="43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s="18" customFormat="1" ht="12.75">
      <c r="A169" s="43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s="18" customFormat="1" ht="12.75">
      <c r="A170" s="43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1:16" s="18" customFormat="1" ht="12.75">
      <c r="A171" s="43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 s="18" customFormat="1" ht="12.75">
      <c r="A172" s="43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1:16" s="18" customFormat="1" ht="12.75">
      <c r="A173" s="43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1:16" s="18" customFormat="1" ht="12.75">
      <c r="A174" s="43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s="18" customFormat="1" ht="12.75">
      <c r="A175" s="43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 s="18" customFormat="1" ht="12.75">
      <c r="A176" s="43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1:16" s="18" customFormat="1" ht="12.75">
      <c r="A177" s="43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 s="18" customFormat="1" ht="12.75">
      <c r="A178" s="43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s="18" customFormat="1" ht="12.75">
      <c r="A179" s="43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 s="18" customFormat="1" ht="12.75">
      <c r="A180" s="43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s="18" customFormat="1" ht="12.75">
      <c r="A181" s="43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s="18" customFormat="1" ht="12.75">
      <c r="A182" s="43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s="18" customFormat="1" ht="12.75">
      <c r="A183" s="43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s="18" customFormat="1" ht="12.75">
      <c r="A184" s="43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s="18" customFormat="1" ht="12.75">
      <c r="A185" s="43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s="18" customFormat="1" ht="12.75">
      <c r="A186" s="43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s="18" customFormat="1" ht="12.75">
      <c r="A187" s="43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s="18" customFormat="1" ht="12.75">
      <c r="A188" s="43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s="18" customFormat="1" ht="12.75">
      <c r="A189" s="43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s="18" customFormat="1" ht="12.75">
      <c r="A190" s="43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s="18" customFormat="1" ht="12.75">
      <c r="A191" s="43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s="18" customFormat="1" ht="12.75">
      <c r="A192" s="43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s="18" customFormat="1" ht="12.75">
      <c r="A193" s="43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s="18" customFormat="1" ht="12.75">
      <c r="A194" s="43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s="18" customFormat="1" ht="12.75">
      <c r="A195" s="43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s="18" customFormat="1" ht="12.75">
      <c r="A196" s="43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s="18" customFormat="1" ht="12.75">
      <c r="A197" s="43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1:16" s="18" customFormat="1" ht="12.75">
      <c r="A198" s="43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 s="18" customFormat="1" ht="12.75">
      <c r="A199" s="43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1:16" s="18" customFormat="1" ht="12.75">
      <c r="A200" s="43"/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1:16" s="18" customFormat="1" ht="12.75">
      <c r="A201" s="43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1:16" s="18" customFormat="1" ht="12.75">
      <c r="A202" s="43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1:16" s="18" customFormat="1" ht="12.75">
      <c r="A203" s="43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1:16" s="18" customFormat="1" ht="12.75">
      <c r="A204" s="43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1:16" s="18" customFormat="1" ht="12.75">
      <c r="A205" s="43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s="18" customFormat="1" ht="12.75">
      <c r="A206" s="43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1:16" s="18" customFormat="1" ht="12.75">
      <c r="A207" s="43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1:16" s="18" customFormat="1" ht="12.75">
      <c r="A208" s="43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1:16" s="18" customFormat="1" ht="12.75">
      <c r="A209" s="43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16" s="18" customFormat="1" ht="12.75">
      <c r="A210" s="43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1:16" s="18" customFormat="1" ht="12.75">
      <c r="A211" s="43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1:16" s="18" customFormat="1" ht="12.75">
      <c r="A212" s="43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1:16" s="18" customFormat="1" ht="12.75">
      <c r="A213" s="43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1:16" s="18" customFormat="1" ht="12.75">
      <c r="A214" s="43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1:16" s="18" customFormat="1" ht="12.75">
      <c r="A215" s="43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1:16" s="18" customFormat="1" ht="12.75">
      <c r="A216" s="43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1:16" s="18" customFormat="1" ht="12.75">
      <c r="A217" s="43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1:16" s="18" customFormat="1" ht="12.75">
      <c r="A218" s="43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1:16" s="18" customFormat="1" ht="12.75">
      <c r="A219" s="43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1:16" s="18" customFormat="1" ht="12.75">
      <c r="A220" s="43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1:16" s="18" customFormat="1" ht="12.75">
      <c r="A221" s="43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1:16" s="18" customFormat="1" ht="12.75">
      <c r="A222" s="43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1:16" s="18" customFormat="1" ht="12.75">
      <c r="A223" s="43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1:16" s="18" customFormat="1" ht="12.75">
      <c r="A224" s="43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1:16" s="18" customFormat="1" ht="12.75">
      <c r="A225" s="43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1:16" s="18" customFormat="1" ht="12.75">
      <c r="A226" s="43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1:16" s="18" customFormat="1" ht="12.75">
      <c r="A227" s="43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1:16" s="18" customFormat="1" ht="12.75">
      <c r="A228" s="43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1:16" s="18" customFormat="1" ht="12.75">
      <c r="A229" s="43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1:16" s="18" customFormat="1" ht="12.75">
      <c r="A230" s="43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1:16" s="18" customFormat="1" ht="12.75">
      <c r="A231" s="43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1:16" s="18" customFormat="1" ht="12.75">
      <c r="A232" s="43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1:16" s="18" customFormat="1" ht="12.75">
      <c r="A233" s="43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1:16" s="18" customFormat="1" ht="12.75">
      <c r="A234" s="43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1:16" s="18" customFormat="1" ht="12.75">
      <c r="A235" s="43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1:16" s="18" customFormat="1" ht="12.75">
      <c r="A236" s="43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1:16" s="18" customFormat="1" ht="12.75">
      <c r="A237" s="43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1:16" s="18" customFormat="1" ht="12.75">
      <c r="A238" s="43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1:16" s="18" customFormat="1" ht="12.75">
      <c r="A239" s="43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1:16" s="18" customFormat="1" ht="12.75">
      <c r="A240" s="43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1:16" s="18" customFormat="1" ht="12.75">
      <c r="A241" s="43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1:16" s="18" customFormat="1" ht="12.75">
      <c r="A242" s="43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1:16" s="18" customFormat="1" ht="12.75">
      <c r="A243" s="43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1:16" s="18" customFormat="1" ht="12.75">
      <c r="A244" s="43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1:16" s="18" customFormat="1" ht="12.75">
      <c r="A245" s="43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1:16" s="18" customFormat="1" ht="12.75">
      <c r="A246" s="43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1:16" s="18" customFormat="1" ht="12.75">
      <c r="A247" s="43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1:16" s="18" customFormat="1" ht="12.75">
      <c r="A248" s="43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1:16" s="18" customFormat="1" ht="12.75">
      <c r="A249" s="43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1:16" s="18" customFormat="1" ht="12.75">
      <c r="A250" s="43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1:16" s="18" customFormat="1" ht="12.75">
      <c r="A251" s="43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1:16" s="18" customFormat="1" ht="12.75">
      <c r="A252" s="43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1:16" s="18" customFormat="1" ht="12.75">
      <c r="A253" s="43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1:16" s="18" customFormat="1" ht="12.75">
      <c r="A254" s="43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1:16" s="18" customFormat="1" ht="12.75">
      <c r="A255" s="43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1:16" s="18" customFormat="1" ht="12.75">
      <c r="A256" s="43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1:16" s="18" customFormat="1" ht="12.75">
      <c r="A257" s="43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1:16" s="18" customFormat="1" ht="12.75">
      <c r="A258" s="43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1:16" s="18" customFormat="1" ht="12.75">
      <c r="A259" s="43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1:16" s="18" customFormat="1" ht="12.75">
      <c r="A260" s="43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1:16" s="18" customFormat="1" ht="12.75">
      <c r="A261" s="43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1:16" s="18" customFormat="1" ht="12.75">
      <c r="A262" s="43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1:16" s="18" customFormat="1" ht="12.75">
      <c r="A263" s="43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1:16" s="18" customFormat="1" ht="12.75">
      <c r="A264" s="43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1:16" s="18" customFormat="1" ht="12.75">
      <c r="A265" s="43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1:16" s="18" customFormat="1" ht="12.75">
      <c r="A266" s="43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1:16" s="18" customFormat="1" ht="12.75">
      <c r="A267" s="43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1:16" s="18" customFormat="1" ht="12.75">
      <c r="A268" s="43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1:16" s="18" customFormat="1" ht="12.75">
      <c r="A269" s="43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1:16" s="18" customFormat="1" ht="12.75">
      <c r="A270" s="43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1:16" s="18" customFormat="1" ht="12.75">
      <c r="A271" s="43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1:16" s="18" customFormat="1" ht="12.75">
      <c r="A272" s="43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1:16" s="18" customFormat="1" ht="12.75">
      <c r="A273" s="43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1:16" s="18" customFormat="1" ht="12.75">
      <c r="A274" s="43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1:16" s="18" customFormat="1" ht="12.75">
      <c r="A275" s="43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1:16" s="18" customFormat="1" ht="12.75">
      <c r="A276" s="43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1:16" s="18" customFormat="1" ht="12.75">
      <c r="A277" s="43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1:16" s="18" customFormat="1" ht="12.75">
      <c r="A278" s="43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1:16" s="18" customFormat="1" ht="12.75">
      <c r="A279" s="43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1:16" s="18" customFormat="1" ht="12.75">
      <c r="A280" s="43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1:16" s="18" customFormat="1" ht="12.75">
      <c r="A281" s="43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1:16" s="18" customFormat="1" ht="12.75">
      <c r="A282" s="43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1:16" s="18" customFormat="1" ht="12.75">
      <c r="A283" s="43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1:16" s="18" customFormat="1" ht="12.75">
      <c r="A284" s="43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1:16" s="18" customFormat="1" ht="12.75">
      <c r="A285" s="43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1:16" s="18" customFormat="1" ht="12.75">
      <c r="A286" s="43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1:16" s="18" customFormat="1" ht="12.75">
      <c r="A287" s="43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1:16" s="18" customFormat="1" ht="12.75">
      <c r="A288" s="43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1:16" s="18" customFormat="1" ht="12.75">
      <c r="A289" s="43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1:16" s="18" customFormat="1" ht="12.75">
      <c r="A290" s="43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1:16" s="18" customFormat="1" ht="12.75">
      <c r="A291" s="43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1:16" s="18" customFormat="1" ht="12.75">
      <c r="A292" s="43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1:16" s="18" customFormat="1" ht="12.75">
      <c r="A293" s="43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1:16" s="18" customFormat="1" ht="12.75">
      <c r="A294" s="43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 s="18" customFormat="1" ht="12.75">
      <c r="A295" s="43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1:16" s="18" customFormat="1" ht="12.75">
      <c r="A296" s="43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1:16" s="18" customFormat="1" ht="12.75">
      <c r="A297" s="43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1:16" s="18" customFormat="1" ht="12.75">
      <c r="A298" s="43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1:16" s="18" customFormat="1" ht="12.75">
      <c r="A299" s="43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1:16" s="18" customFormat="1" ht="12.75">
      <c r="A300" s="43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1:16" s="18" customFormat="1" ht="12.75">
      <c r="A301" s="43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1:16" s="18" customFormat="1" ht="12.75">
      <c r="A302" s="43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1:16" s="18" customFormat="1" ht="12.75">
      <c r="A303" s="43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1:16" s="18" customFormat="1" ht="12.75">
      <c r="A304" s="43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1:16" s="18" customFormat="1" ht="12.75">
      <c r="A305" s="43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1:16" s="18" customFormat="1" ht="12.75">
      <c r="A306" s="43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1:16" s="18" customFormat="1" ht="12.75">
      <c r="A307" s="43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1:16" s="18" customFormat="1" ht="12.75">
      <c r="A308" s="43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1:16" s="18" customFormat="1" ht="12.75">
      <c r="A309" s="43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1:16" s="18" customFormat="1" ht="12.75">
      <c r="A310" s="43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1:16" s="18" customFormat="1" ht="12.75">
      <c r="A311" s="43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1:16" s="18" customFormat="1" ht="12.75">
      <c r="A312" s="43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1:16" s="18" customFormat="1" ht="12.75">
      <c r="A313" s="43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1:16" s="18" customFormat="1" ht="12.75">
      <c r="A314" s="43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1:16" s="18" customFormat="1" ht="12.75">
      <c r="A315" s="43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1:16" s="18" customFormat="1" ht="12.75">
      <c r="A316" s="43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1:16" s="18" customFormat="1" ht="12.75">
      <c r="A317" s="43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1:16" s="18" customFormat="1" ht="12.75">
      <c r="A318" s="43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1:16" s="18" customFormat="1" ht="12.75">
      <c r="A319" s="43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1:16" s="18" customFormat="1" ht="12.75">
      <c r="A320" s="43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1:16" s="18" customFormat="1" ht="12.75">
      <c r="A321" s="43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1:16" s="18" customFormat="1" ht="12.75">
      <c r="A322" s="43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1:16" s="18" customFormat="1" ht="12.75">
      <c r="A323" s="43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1:16" s="18" customFormat="1" ht="12.75">
      <c r="A324" s="43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1:16" s="18" customFormat="1" ht="12.75">
      <c r="A325" s="43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 s="18" customFormat="1" ht="12.75">
      <c r="A326" s="43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1:16" s="18" customFormat="1" ht="12.75">
      <c r="A327" s="43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1:16" s="18" customFormat="1" ht="12.75">
      <c r="A328" s="43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1:16" s="18" customFormat="1" ht="12.75">
      <c r="A329" s="43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1:16" s="18" customFormat="1" ht="12.75">
      <c r="A330" s="43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1:16" s="18" customFormat="1" ht="12.75">
      <c r="A331" s="43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1:16" s="18" customFormat="1" ht="12.75">
      <c r="A332" s="43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1:16" s="18" customFormat="1" ht="12.75">
      <c r="A333" s="43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1:16" s="18" customFormat="1" ht="12.75">
      <c r="A334" s="43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1:16" s="18" customFormat="1" ht="12.75">
      <c r="A335" s="43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1:16" s="18" customFormat="1" ht="12.75">
      <c r="A336" s="43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1:16" s="18" customFormat="1" ht="12.75">
      <c r="A337" s="43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1:16" s="18" customFormat="1" ht="12.75">
      <c r="A338" s="43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1:16" s="18" customFormat="1" ht="12.75">
      <c r="A339" s="43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1:16" s="18" customFormat="1" ht="12.75">
      <c r="A340" s="43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1:16" s="18" customFormat="1" ht="12.75">
      <c r="A341" s="43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1:16" s="18" customFormat="1" ht="12.75">
      <c r="A342" s="43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1:16" s="18" customFormat="1" ht="12.75">
      <c r="A343" s="43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1:16" s="18" customFormat="1" ht="12.75">
      <c r="A344" s="43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1:16" s="18" customFormat="1" ht="12.75">
      <c r="A345" s="43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1:16" s="18" customFormat="1" ht="12.75">
      <c r="A346" s="43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1:16" s="18" customFormat="1" ht="12.75">
      <c r="A347" s="43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1:16" s="18" customFormat="1" ht="12.75">
      <c r="A348" s="43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1:16" s="18" customFormat="1" ht="12.75">
      <c r="A349" s="43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1:16" s="18" customFormat="1" ht="12.75">
      <c r="A350" s="43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1:16" s="18" customFormat="1" ht="12.75">
      <c r="A351" s="43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1:16" s="18" customFormat="1" ht="12.75">
      <c r="A352" s="43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1:16" s="18" customFormat="1" ht="12.75">
      <c r="A353" s="43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1:16" s="18" customFormat="1" ht="12.75">
      <c r="A354" s="43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1:16" s="18" customFormat="1" ht="12.75">
      <c r="A355" s="43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1:16" s="18" customFormat="1" ht="12.75">
      <c r="A356" s="43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1:16" s="18" customFormat="1" ht="12.75">
      <c r="A357" s="43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1:16" s="18" customFormat="1" ht="12.75">
      <c r="A358" s="43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1:16" s="18" customFormat="1" ht="12.75">
      <c r="A359" s="43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1:16" s="18" customFormat="1" ht="12.75">
      <c r="A360" s="43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1:16" s="18" customFormat="1" ht="12.75">
      <c r="A361" s="43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1:16" s="18" customFormat="1" ht="12.75">
      <c r="A362" s="43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1:16" s="18" customFormat="1" ht="12.75">
      <c r="A363" s="43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1:16" s="18" customFormat="1" ht="12.75">
      <c r="A364" s="43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1:16" s="18" customFormat="1" ht="12.75">
      <c r="A365" s="43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1:16" s="18" customFormat="1" ht="12.75">
      <c r="A366" s="43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1:16" s="18" customFormat="1" ht="12.75">
      <c r="A367" s="43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1:16" s="18" customFormat="1" ht="12.75">
      <c r="A368" s="43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1:16" s="18" customFormat="1" ht="12.75">
      <c r="A369" s="43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1:16" s="18" customFormat="1" ht="12.75">
      <c r="A370" s="43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1:16" s="18" customFormat="1" ht="12.75">
      <c r="A371" s="43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1:16" s="18" customFormat="1" ht="12.75">
      <c r="A372" s="43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1:16" s="18" customFormat="1" ht="12.75">
      <c r="A373" s="43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1:16" s="18" customFormat="1" ht="12.75">
      <c r="A374" s="43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1:16" s="18" customFormat="1" ht="12.75">
      <c r="A375" s="43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1:16" s="18" customFormat="1" ht="12.75">
      <c r="A376" s="43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1:16" s="18" customFormat="1" ht="12.75">
      <c r="A377" s="43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1:16" s="18" customFormat="1" ht="12.75">
      <c r="A378" s="43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1:16" s="18" customFormat="1" ht="12.75">
      <c r="A379" s="43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1:16" s="18" customFormat="1" ht="12.75">
      <c r="A380" s="43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1:16" s="18" customFormat="1" ht="12.75">
      <c r="A381" s="43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1:16" s="18" customFormat="1" ht="12.75">
      <c r="A382" s="43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1:16" s="18" customFormat="1" ht="12.75">
      <c r="A383" s="43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1:16" s="18" customFormat="1" ht="12.75">
      <c r="A384" s="43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1:16" s="18" customFormat="1" ht="12.75">
      <c r="A385" s="43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1:16" s="18" customFormat="1" ht="12.75">
      <c r="A386" s="43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1:16" s="18" customFormat="1" ht="12.75">
      <c r="A387" s="43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1:16" s="18" customFormat="1" ht="12.75">
      <c r="A388" s="43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1:16" s="18" customFormat="1" ht="12.75">
      <c r="A389" s="43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1:16" s="18" customFormat="1" ht="12.75">
      <c r="A390" s="43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1:16" s="18" customFormat="1" ht="12.75">
      <c r="A391" s="43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1:16" s="18" customFormat="1" ht="12.75">
      <c r="A392" s="43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1:16" s="18" customFormat="1" ht="12.75">
      <c r="A393" s="43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1:16" s="18" customFormat="1" ht="12.75">
      <c r="A394" s="43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1:16" s="18" customFormat="1" ht="12.75">
      <c r="A395" s="43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1:16" s="18" customFormat="1" ht="12.75">
      <c r="A396" s="43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1:16" s="18" customFormat="1" ht="12.75">
      <c r="A397" s="43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1:16" s="18" customFormat="1" ht="12.75">
      <c r="A398" s="43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1:16" s="18" customFormat="1" ht="12.75">
      <c r="A399" s="43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1:16" s="18" customFormat="1" ht="12.75">
      <c r="A400" s="43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1:16" s="18" customFormat="1" ht="12.75">
      <c r="A401" s="43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1:16" s="18" customFormat="1" ht="12.75">
      <c r="A402" s="43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1:16" s="18" customFormat="1" ht="12.75">
      <c r="A403" s="43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1:16" s="18" customFormat="1" ht="12.75">
      <c r="A404" s="43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1:16" s="18" customFormat="1" ht="12.75">
      <c r="A405" s="43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1:16" s="18" customFormat="1" ht="12.75">
      <c r="A406" s="43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1:16" s="18" customFormat="1" ht="12.75">
      <c r="A407" s="43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1:16" s="18" customFormat="1" ht="12.75">
      <c r="A408" s="43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1:16" s="18" customFormat="1" ht="12.75">
      <c r="A409" s="43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1:16" s="18" customFormat="1" ht="12.75">
      <c r="A410" s="43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1:16" s="18" customFormat="1" ht="12.75">
      <c r="A411" s="43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1:16" s="18" customFormat="1" ht="12.75">
      <c r="A412" s="43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1:16" s="18" customFormat="1" ht="12.75">
      <c r="A413" s="43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1:16" s="18" customFormat="1" ht="12.75">
      <c r="A414" s="43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1:16" s="18" customFormat="1" ht="12.75">
      <c r="A415" s="43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1:16" s="18" customFormat="1" ht="12.75">
      <c r="A416" s="43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1:16" s="18" customFormat="1" ht="12.75">
      <c r="A417" s="43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1:16" s="18" customFormat="1" ht="12.75">
      <c r="A418" s="43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1:16" s="18" customFormat="1" ht="12.75">
      <c r="A419" s="43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1:16" s="18" customFormat="1" ht="12.75">
      <c r="A420" s="43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1:16" s="18" customFormat="1" ht="12.75">
      <c r="A421" s="43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1:16" s="18" customFormat="1" ht="12.75">
      <c r="A422" s="43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1:16" s="18" customFormat="1" ht="12.75">
      <c r="A423" s="43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1:16" s="18" customFormat="1" ht="12.75">
      <c r="A424" s="43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1:16" s="18" customFormat="1" ht="12.75">
      <c r="A425" s="43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1:16" s="18" customFormat="1" ht="12.75">
      <c r="A426" s="43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1:16" s="18" customFormat="1" ht="12.75">
      <c r="A427" s="43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1:16" s="18" customFormat="1" ht="12.75">
      <c r="A428" s="43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1:16" s="18" customFormat="1" ht="12.75">
      <c r="A429" s="43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1:16" s="18" customFormat="1" ht="12.75">
      <c r="A430" s="43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1:16" s="18" customFormat="1" ht="12.75">
      <c r="A431" s="43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1:16" s="18" customFormat="1" ht="12.75">
      <c r="A432" s="43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1:16" s="18" customFormat="1" ht="12.75">
      <c r="A433" s="43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1:16" s="18" customFormat="1" ht="12.75">
      <c r="A434" s="43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1:16" s="18" customFormat="1" ht="12.75">
      <c r="A435" s="43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1:16" s="18" customFormat="1" ht="12.75">
      <c r="A436" s="43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1:16" s="18" customFormat="1" ht="12.75">
      <c r="A437" s="43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1:16" s="18" customFormat="1" ht="12.75">
      <c r="A438" s="43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1:16" s="18" customFormat="1" ht="12.75">
      <c r="A439" s="43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1:16" s="18" customFormat="1" ht="12.75">
      <c r="A440" s="43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1:16" s="18" customFormat="1" ht="12.75">
      <c r="A441" s="43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1:16" s="18" customFormat="1" ht="12.75">
      <c r="A442" s="43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1:16" s="18" customFormat="1" ht="12.75">
      <c r="A443" s="43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1:16" s="18" customFormat="1" ht="12.75">
      <c r="A444" s="43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1:16" s="18" customFormat="1" ht="12.75">
      <c r="A445" s="43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1:16" s="18" customFormat="1" ht="12.75">
      <c r="A446" s="43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6" s="18" customFormat="1" ht="12.75">
      <c r="A447" s="43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6" s="18" customFormat="1" ht="12.75">
      <c r="A448" s="43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1:16" s="18" customFormat="1" ht="12.75">
      <c r="A449" s="43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1:16" s="18" customFormat="1" ht="12.75">
      <c r="A450" s="43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1:16" s="18" customFormat="1" ht="12.75">
      <c r="A451" s="43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1:16" s="18" customFormat="1" ht="12.75">
      <c r="A452" s="43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1:16" s="18" customFormat="1" ht="12.75">
      <c r="A453" s="43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1:16" s="18" customFormat="1" ht="12.75">
      <c r="A454" s="43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1:16" s="18" customFormat="1" ht="12.75">
      <c r="A455" s="43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1:16" s="18" customFormat="1" ht="12.75">
      <c r="A456" s="43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1:16" s="18" customFormat="1" ht="12.75">
      <c r="A457" s="43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1:16" s="18" customFormat="1" ht="12.75">
      <c r="A458" s="43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1:16" s="18" customFormat="1" ht="12.75">
      <c r="A459" s="43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1:16" s="18" customFormat="1" ht="12.75">
      <c r="A460" s="43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1:16" s="18" customFormat="1" ht="12.75">
      <c r="A461" s="43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1:16" s="18" customFormat="1" ht="12.75">
      <c r="A462" s="43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1:16" s="18" customFormat="1" ht="12.75">
      <c r="A463" s="43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1:16" s="18" customFormat="1" ht="12.75">
      <c r="A464" s="43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1:16" s="18" customFormat="1" ht="12.75">
      <c r="A465" s="43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1:16" s="18" customFormat="1" ht="12.75">
      <c r="A466" s="43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1:16" s="18" customFormat="1" ht="12.75">
      <c r="A467" s="43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1:16" s="18" customFormat="1" ht="12.75">
      <c r="A468" s="43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1:16" s="18" customFormat="1" ht="12.75">
      <c r="A469" s="43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1:16" s="18" customFormat="1" ht="12.75">
      <c r="A470" s="43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1:16" s="18" customFormat="1" ht="12.75">
      <c r="A471" s="43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1:16" s="18" customFormat="1" ht="12.75">
      <c r="A472" s="43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1:16" s="18" customFormat="1" ht="12.75">
      <c r="A473" s="43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1:16" s="18" customFormat="1" ht="12.75">
      <c r="A474" s="43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1:16" s="18" customFormat="1" ht="12.75">
      <c r="A475" s="43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1:16" s="18" customFormat="1" ht="12.75">
      <c r="A476" s="43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1:16" s="18" customFormat="1" ht="12.75">
      <c r="A477" s="43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1:16" s="18" customFormat="1" ht="12.75">
      <c r="A478" s="43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1:16" s="18" customFormat="1" ht="12.75">
      <c r="A479" s="43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1:16" s="18" customFormat="1" ht="12.75">
      <c r="A480" s="43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1:16" s="18" customFormat="1" ht="12.75">
      <c r="A481" s="43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1:16" s="18" customFormat="1" ht="12.75">
      <c r="A482" s="43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1:16" s="18" customFormat="1" ht="12.75">
      <c r="A483" s="43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1:16" s="18" customFormat="1" ht="12.75">
      <c r="A484" s="43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1:16" s="18" customFormat="1" ht="12.75">
      <c r="A485" s="43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1:16" s="18" customFormat="1" ht="12.75">
      <c r="A486" s="43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1:16" s="18" customFormat="1" ht="12.75">
      <c r="A487" s="43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1:16" s="18" customFormat="1" ht="12.75">
      <c r="A488" s="43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1:16" s="18" customFormat="1" ht="12.75">
      <c r="A489" s="43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1:16" s="18" customFormat="1" ht="12.75">
      <c r="A490" s="43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1:16" s="18" customFormat="1" ht="12.75">
      <c r="A491" s="43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1:16" s="18" customFormat="1" ht="12.75">
      <c r="A492" s="43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1:16" s="18" customFormat="1" ht="12.75">
      <c r="A493" s="43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1:16" s="18" customFormat="1" ht="12.75">
      <c r="A494" s="43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1:16" s="18" customFormat="1" ht="12.75">
      <c r="A495" s="43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1:16" s="18" customFormat="1" ht="12.75">
      <c r="A496" s="43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1:16" s="18" customFormat="1" ht="12.75">
      <c r="A497" s="43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1:16" s="18" customFormat="1" ht="12.75">
      <c r="A498" s="43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1:16" s="18" customFormat="1" ht="12.75">
      <c r="A499" s="43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1:16" s="18" customFormat="1" ht="12.75">
      <c r="A500" s="43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1:16" s="18" customFormat="1" ht="12.75">
      <c r="A501" s="43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1:16" s="18" customFormat="1" ht="12.75">
      <c r="A502" s="43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1:16" s="18" customFormat="1" ht="12.75">
      <c r="A503" s="43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1:16" s="18" customFormat="1" ht="12.75">
      <c r="A504" s="43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1:16" s="18" customFormat="1" ht="12.75">
      <c r="A505" s="43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1:16" s="18" customFormat="1" ht="12.75">
      <c r="A506" s="43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1:16" s="18" customFormat="1" ht="12.75">
      <c r="A507" s="43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1:16" s="18" customFormat="1" ht="12.75">
      <c r="A508" s="43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1:16" s="18" customFormat="1" ht="12.75">
      <c r="A509" s="43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1:16" s="18" customFormat="1" ht="12.75">
      <c r="A510" s="43"/>
      <c r="H510" s="21"/>
      <c r="I510" s="21"/>
      <c r="J510" s="21"/>
      <c r="K510" s="21"/>
      <c r="L510" s="21"/>
      <c r="M510" s="21"/>
      <c r="N510" s="21"/>
      <c r="O510" s="21"/>
      <c r="P510" s="21"/>
    </row>
    <row r="511" spans="1:16" s="18" customFormat="1" ht="12.75">
      <c r="A511" s="43"/>
      <c r="H511" s="21"/>
      <c r="I511" s="21"/>
      <c r="J511" s="21"/>
      <c r="K511" s="21"/>
      <c r="L511" s="21"/>
      <c r="M511" s="21"/>
      <c r="N511" s="21"/>
      <c r="O511" s="21"/>
      <c r="P511" s="21"/>
    </row>
    <row r="512" spans="1:16" s="18" customFormat="1" ht="12.75">
      <c r="A512" s="43"/>
      <c r="H512" s="21"/>
      <c r="I512" s="21"/>
      <c r="J512" s="21"/>
      <c r="K512" s="21"/>
      <c r="L512" s="21"/>
      <c r="M512" s="21"/>
      <c r="N512" s="21"/>
      <c r="O512" s="21"/>
      <c r="P512" s="21"/>
    </row>
    <row r="513" spans="1:16" s="18" customFormat="1" ht="12.75">
      <c r="A513" s="43"/>
      <c r="H513" s="21"/>
      <c r="I513" s="21"/>
      <c r="J513" s="21"/>
      <c r="K513" s="21"/>
      <c r="L513" s="21"/>
      <c r="M513" s="21"/>
      <c r="N513" s="21"/>
      <c r="O513" s="21"/>
      <c r="P513" s="21"/>
    </row>
    <row r="514" spans="1:16" s="18" customFormat="1" ht="12.75">
      <c r="A514" s="43"/>
      <c r="H514" s="21"/>
      <c r="I514" s="21"/>
      <c r="J514" s="21"/>
      <c r="K514" s="21"/>
      <c r="L514" s="21"/>
      <c r="M514" s="21"/>
      <c r="N514" s="21"/>
      <c r="O514" s="21"/>
      <c r="P514" s="21"/>
    </row>
    <row r="515" spans="1:16" s="18" customFormat="1" ht="12.75">
      <c r="A515" s="43"/>
      <c r="H515" s="21"/>
      <c r="I515" s="21"/>
      <c r="J515" s="21"/>
      <c r="K515" s="21"/>
      <c r="L515" s="21"/>
      <c r="M515" s="21"/>
      <c r="N515" s="21"/>
      <c r="O515" s="21"/>
      <c r="P515" s="21"/>
    </row>
    <row r="516" spans="1:16" s="18" customFormat="1" ht="12.75">
      <c r="A516" s="43"/>
      <c r="H516" s="21"/>
      <c r="I516" s="21"/>
      <c r="J516" s="21"/>
      <c r="K516" s="21"/>
      <c r="L516" s="21"/>
      <c r="M516" s="21"/>
      <c r="N516" s="21"/>
      <c r="O516" s="21"/>
      <c r="P516" s="21"/>
    </row>
    <row r="517" spans="1:16" s="18" customFormat="1" ht="12.75">
      <c r="A517" s="43"/>
      <c r="H517" s="21"/>
      <c r="I517" s="21"/>
      <c r="J517" s="21"/>
      <c r="K517" s="21"/>
      <c r="L517" s="21"/>
      <c r="M517" s="21"/>
      <c r="N517" s="21"/>
      <c r="O517" s="21"/>
      <c r="P517" s="21"/>
    </row>
    <row r="518" spans="1:16" s="18" customFormat="1" ht="12.75">
      <c r="A518" s="43"/>
      <c r="H518" s="21"/>
      <c r="I518" s="21"/>
      <c r="J518" s="21"/>
      <c r="K518" s="21"/>
      <c r="L518" s="21"/>
      <c r="M518" s="21"/>
      <c r="N518" s="21"/>
      <c r="O518" s="21"/>
      <c r="P518" s="21"/>
    </row>
    <row r="519" spans="1:16" s="18" customFormat="1" ht="12.75">
      <c r="A519" s="43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1:16" s="18" customFormat="1" ht="12.75">
      <c r="A520" s="43"/>
      <c r="H520" s="21"/>
      <c r="I520" s="21"/>
      <c r="J520" s="21"/>
      <c r="K520" s="21"/>
      <c r="L520" s="21"/>
      <c r="M520" s="21"/>
      <c r="N520" s="21"/>
      <c r="O520" s="21"/>
      <c r="P520" s="21"/>
    </row>
    <row r="521" spans="1:16" s="18" customFormat="1" ht="12.75">
      <c r="A521" s="43"/>
      <c r="H521" s="21"/>
      <c r="I521" s="21"/>
      <c r="J521" s="21"/>
      <c r="K521" s="21"/>
      <c r="L521" s="21"/>
      <c r="M521" s="21"/>
      <c r="N521" s="21"/>
      <c r="O521" s="21"/>
      <c r="P521" s="21"/>
    </row>
    <row r="522" spans="1:16" s="18" customFormat="1" ht="12.75">
      <c r="A522" s="43"/>
      <c r="H522" s="21"/>
      <c r="I522" s="21"/>
      <c r="J522" s="21"/>
      <c r="K522" s="21"/>
      <c r="L522" s="21"/>
      <c r="M522" s="21"/>
      <c r="N522" s="21"/>
      <c r="O522" s="21"/>
      <c r="P522" s="21"/>
    </row>
    <row r="523" spans="1:16" s="18" customFormat="1" ht="12.75">
      <c r="A523" s="43"/>
      <c r="H523" s="21"/>
      <c r="I523" s="21"/>
      <c r="J523" s="21"/>
      <c r="K523" s="21"/>
      <c r="L523" s="21"/>
      <c r="M523" s="21"/>
      <c r="N523" s="21"/>
      <c r="O523" s="21"/>
      <c r="P523" s="21"/>
    </row>
    <row r="524" spans="1:16" s="18" customFormat="1" ht="12.75">
      <c r="A524" s="43"/>
      <c r="H524" s="21"/>
      <c r="I524" s="21"/>
      <c r="J524" s="21"/>
      <c r="K524" s="21"/>
      <c r="L524" s="21"/>
      <c r="M524" s="21"/>
      <c r="N524" s="21"/>
      <c r="O524" s="21"/>
      <c r="P524" s="21"/>
    </row>
    <row r="525" spans="1:16" s="18" customFormat="1" ht="12.75">
      <c r="A525" s="43"/>
      <c r="H525" s="21"/>
      <c r="I525" s="21"/>
      <c r="J525" s="21"/>
      <c r="K525" s="21"/>
      <c r="L525" s="21"/>
      <c r="M525" s="21"/>
      <c r="N525" s="21"/>
      <c r="O525" s="21"/>
      <c r="P525" s="21"/>
    </row>
    <row r="526" spans="1:16" s="18" customFormat="1" ht="12.75">
      <c r="A526" s="43"/>
      <c r="H526" s="21"/>
      <c r="I526" s="21"/>
      <c r="J526" s="21"/>
      <c r="K526" s="21"/>
      <c r="L526" s="21"/>
      <c r="M526" s="21"/>
      <c r="N526" s="21"/>
      <c r="O526" s="21"/>
      <c r="P526" s="21"/>
    </row>
    <row r="527" spans="1:16" s="18" customFormat="1" ht="12.75">
      <c r="A527" s="43"/>
      <c r="H527" s="21"/>
      <c r="I527" s="21"/>
      <c r="J527" s="21"/>
      <c r="K527" s="21"/>
      <c r="L527" s="21"/>
      <c r="M527" s="21"/>
      <c r="N527" s="21"/>
      <c r="O527" s="21"/>
      <c r="P527" s="21"/>
    </row>
    <row r="528" spans="1:16" s="18" customFormat="1" ht="12.75">
      <c r="A528" s="43"/>
      <c r="H528" s="21"/>
      <c r="I528" s="21"/>
      <c r="J528" s="21"/>
      <c r="K528" s="21"/>
      <c r="L528" s="21"/>
      <c r="M528" s="21"/>
      <c r="N528" s="21"/>
      <c r="O528" s="21"/>
      <c r="P528" s="21"/>
    </row>
    <row r="529" spans="1:16" s="18" customFormat="1" ht="12.75">
      <c r="A529" s="43"/>
      <c r="H529" s="21"/>
      <c r="I529" s="21"/>
      <c r="J529" s="21"/>
      <c r="K529" s="21"/>
      <c r="L529" s="21"/>
      <c r="M529" s="21"/>
      <c r="N529" s="21"/>
      <c r="O529" s="21"/>
      <c r="P529" s="21"/>
    </row>
    <row r="530" spans="1:16" s="18" customFormat="1" ht="12.75">
      <c r="A530" s="43"/>
      <c r="H530" s="21"/>
      <c r="I530" s="21"/>
      <c r="J530" s="21"/>
      <c r="K530" s="21"/>
      <c r="L530" s="21"/>
      <c r="M530" s="21"/>
      <c r="N530" s="21"/>
      <c r="O530" s="21"/>
      <c r="P530" s="21"/>
    </row>
    <row r="531" spans="1:16" s="18" customFormat="1" ht="12.75">
      <c r="A531" s="43"/>
      <c r="H531" s="21"/>
      <c r="I531" s="21"/>
      <c r="J531" s="21"/>
      <c r="K531" s="21"/>
      <c r="L531" s="21"/>
      <c r="M531" s="21"/>
      <c r="N531" s="21"/>
      <c r="O531" s="21"/>
      <c r="P531" s="21"/>
    </row>
    <row r="532" spans="1:16" s="18" customFormat="1" ht="12.75">
      <c r="A532" s="43"/>
      <c r="H532" s="21"/>
      <c r="I532" s="21"/>
      <c r="J532" s="21"/>
      <c r="K532" s="21"/>
      <c r="L532" s="21"/>
      <c r="M532" s="21"/>
      <c r="N532" s="21"/>
      <c r="O532" s="21"/>
      <c r="P532" s="21"/>
    </row>
    <row r="533" spans="1:16" s="18" customFormat="1" ht="12.75">
      <c r="A533" s="43"/>
      <c r="H533" s="21"/>
      <c r="I533" s="21"/>
      <c r="J533" s="21"/>
      <c r="K533" s="21"/>
      <c r="L533" s="21"/>
      <c r="M533" s="21"/>
      <c r="N533" s="21"/>
      <c r="O533" s="21"/>
      <c r="P533" s="21"/>
    </row>
    <row r="534" spans="1:16" s="18" customFormat="1" ht="12.75">
      <c r="A534" s="43"/>
      <c r="H534" s="21"/>
      <c r="I534" s="21"/>
      <c r="J534" s="21"/>
      <c r="K534" s="21"/>
      <c r="L534" s="21"/>
      <c r="M534" s="21"/>
      <c r="N534" s="21"/>
      <c r="O534" s="21"/>
      <c r="P534" s="21"/>
    </row>
    <row r="535" spans="1:16" s="18" customFormat="1" ht="12.75">
      <c r="A535" s="43"/>
      <c r="H535" s="21"/>
      <c r="I535" s="21"/>
      <c r="J535" s="21"/>
      <c r="K535" s="21"/>
      <c r="L535" s="21"/>
      <c r="M535" s="21"/>
      <c r="N535" s="21"/>
      <c r="O535" s="21"/>
      <c r="P535" s="21"/>
    </row>
    <row r="536" spans="1:16" s="18" customFormat="1" ht="12.75">
      <c r="A536" s="43"/>
      <c r="H536" s="21"/>
      <c r="I536" s="21"/>
      <c r="J536" s="21"/>
      <c r="K536" s="21"/>
      <c r="L536" s="21"/>
      <c r="M536" s="21"/>
      <c r="N536" s="21"/>
      <c r="O536" s="21"/>
      <c r="P536" s="21"/>
    </row>
    <row r="537" spans="1:16" s="18" customFormat="1" ht="12.75">
      <c r="A537" s="43"/>
      <c r="H537" s="21"/>
      <c r="I537" s="21"/>
      <c r="J537" s="21"/>
      <c r="K537" s="21"/>
      <c r="L537" s="21"/>
      <c r="M537" s="21"/>
      <c r="N537" s="21"/>
      <c r="O537" s="21"/>
      <c r="P537" s="21"/>
    </row>
    <row r="538" spans="1:16" s="18" customFormat="1" ht="12.75">
      <c r="A538" s="43"/>
      <c r="H538" s="21"/>
      <c r="I538" s="21"/>
      <c r="J538" s="21"/>
      <c r="K538" s="21"/>
      <c r="L538" s="21"/>
      <c r="M538" s="21"/>
      <c r="N538" s="21"/>
      <c r="O538" s="21"/>
      <c r="P538" s="21"/>
    </row>
    <row r="539" spans="1:16" s="18" customFormat="1" ht="12.75">
      <c r="A539" s="43"/>
      <c r="H539" s="21"/>
      <c r="I539" s="21"/>
      <c r="J539" s="21"/>
      <c r="K539" s="21"/>
      <c r="L539" s="21"/>
      <c r="M539" s="21"/>
      <c r="N539" s="21"/>
      <c r="O539" s="21"/>
      <c r="P539" s="21"/>
    </row>
    <row r="540" spans="1:16" s="18" customFormat="1" ht="12.75">
      <c r="A540" s="43"/>
      <c r="H540" s="21"/>
      <c r="I540" s="21"/>
      <c r="J540" s="21"/>
      <c r="K540" s="21"/>
      <c r="L540" s="21"/>
      <c r="M540" s="21"/>
      <c r="N540" s="21"/>
      <c r="O540" s="21"/>
      <c r="P540" s="21"/>
    </row>
    <row r="541" spans="1:16" s="18" customFormat="1" ht="12.75">
      <c r="A541" s="43"/>
      <c r="H541" s="21"/>
      <c r="I541" s="21"/>
      <c r="J541" s="21"/>
      <c r="K541" s="21"/>
      <c r="L541" s="21"/>
      <c r="M541" s="21"/>
      <c r="N541" s="21"/>
      <c r="O541" s="21"/>
      <c r="P541" s="21"/>
    </row>
    <row r="542" spans="1:16" s="18" customFormat="1" ht="12.75">
      <c r="A542" s="43"/>
      <c r="H542" s="21"/>
      <c r="I542" s="21"/>
      <c r="J542" s="21"/>
      <c r="K542" s="21"/>
      <c r="L542" s="21"/>
      <c r="M542" s="21"/>
      <c r="N542" s="21"/>
      <c r="O542" s="21"/>
      <c r="P542" s="21"/>
    </row>
    <row r="543" spans="1:16" s="18" customFormat="1" ht="12.75">
      <c r="A543" s="43"/>
      <c r="H543" s="21"/>
      <c r="I543" s="21"/>
      <c r="J543" s="21"/>
      <c r="K543" s="21"/>
      <c r="L543" s="21"/>
      <c r="M543" s="21"/>
      <c r="N543" s="21"/>
      <c r="O543" s="21"/>
      <c r="P543" s="21"/>
    </row>
    <row r="544" spans="1:16" s="18" customFormat="1" ht="12.75">
      <c r="A544" s="43"/>
      <c r="H544" s="21"/>
      <c r="I544" s="21"/>
      <c r="J544" s="21"/>
      <c r="K544" s="21"/>
      <c r="L544" s="21"/>
      <c r="M544" s="21"/>
      <c r="N544" s="21"/>
      <c r="O544" s="21"/>
      <c r="P544" s="21"/>
    </row>
    <row r="545" spans="1:16" s="18" customFormat="1" ht="12.75">
      <c r="A545" s="43"/>
      <c r="H545" s="21"/>
      <c r="I545" s="21"/>
      <c r="J545" s="21"/>
      <c r="K545" s="21"/>
      <c r="L545" s="21"/>
      <c r="M545" s="21"/>
      <c r="N545" s="21"/>
      <c r="O545" s="21"/>
      <c r="P545" s="21"/>
    </row>
    <row r="546" spans="1:16" s="18" customFormat="1" ht="12.75">
      <c r="A546" s="43"/>
      <c r="H546" s="21"/>
      <c r="I546" s="21"/>
      <c r="J546" s="21"/>
      <c r="K546" s="21"/>
      <c r="L546" s="21"/>
      <c r="M546" s="21"/>
      <c r="N546" s="21"/>
      <c r="O546" s="21"/>
      <c r="P546" s="21"/>
    </row>
    <row r="547" spans="1:16" s="18" customFormat="1" ht="12.75">
      <c r="A547" s="43"/>
      <c r="H547" s="21"/>
      <c r="I547" s="21"/>
      <c r="J547" s="21"/>
      <c r="K547" s="21"/>
      <c r="L547" s="21"/>
      <c r="M547" s="21"/>
      <c r="N547" s="21"/>
      <c r="O547" s="21"/>
      <c r="P547" s="21"/>
    </row>
  </sheetData>
  <sheetProtection password="CAE1" sheet="1" objects="1" scenarios="1"/>
  <mergeCells count="6">
    <mergeCell ref="K6:L6"/>
    <mergeCell ref="D7:E7"/>
    <mergeCell ref="G6:I6"/>
    <mergeCell ref="G4:I4"/>
    <mergeCell ref="D4:E4"/>
    <mergeCell ref="D6:E6"/>
  </mergeCells>
  <printOptions horizontalCentered="1"/>
  <pageMargins left="0.11811023622047245" right="0.1968503937007874" top="0.31496062992125984" bottom="0.1968503937007874" header="0.31496062992125984" footer="0.15748031496062992"/>
  <pageSetup fitToHeight="1" fitToWidth="1" horizontalDpi="300" verticalDpi="300" orientation="portrait" paperSize="9" scale="74" r:id="rId3"/>
  <colBreaks count="1" manualBreakCount="1">
    <brk id="15" max="65535" man="1"/>
  </col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2:L60"/>
  <sheetViews>
    <sheetView zoomScale="75" zoomScaleNormal="75" zoomScalePageLayoutView="0" workbookViewId="0" topLeftCell="A1">
      <selection activeCell="E9" sqref="E9"/>
    </sheetView>
  </sheetViews>
  <sheetFormatPr defaultColWidth="12" defaultRowHeight="10.5"/>
  <cols>
    <col min="1" max="1" width="12" style="85" customWidth="1"/>
    <col min="2" max="2" width="13.16015625" style="85" customWidth="1"/>
    <col min="3" max="3" width="13" style="85" customWidth="1"/>
    <col min="4" max="8" width="8.83203125" style="85" customWidth="1"/>
    <col min="9" max="9" width="8.5" style="85" customWidth="1"/>
    <col min="10" max="10" width="8.83203125" style="85" customWidth="1"/>
    <col min="11" max="16384" width="12" style="85" customWidth="1"/>
  </cols>
  <sheetData>
    <row r="1" ht="24" customHeight="1"/>
    <row r="2" spans="1:12" ht="13.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24" thickBot="1">
      <c r="A3" s="110"/>
      <c r="B3" s="178" t="s">
        <v>262</v>
      </c>
      <c r="C3" s="179"/>
      <c r="D3" s="179"/>
      <c r="E3" s="179"/>
      <c r="F3" s="179"/>
      <c r="G3" s="180"/>
      <c r="H3" s="111"/>
      <c r="I3" s="110"/>
      <c r="J3" s="110"/>
      <c r="L3" s="110"/>
    </row>
    <row r="4" spans="1:12" ht="19.5">
      <c r="A4" s="110"/>
      <c r="B4" s="110"/>
      <c r="C4" s="112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9.5">
      <c r="A5" s="110"/>
      <c r="B5" s="96" t="s">
        <v>242</v>
      </c>
      <c r="C5" s="280" t="str">
        <f>IF(T(ETAT_H!D4)="",T(ETAT_F!D4),T(ETAT_H!D4))</f>
        <v>open ASL</v>
      </c>
      <c r="D5" s="280"/>
      <c r="E5" s="280"/>
      <c r="F5" s="280"/>
      <c r="G5" s="280"/>
      <c r="H5" s="280"/>
      <c r="I5" s="280"/>
      <c r="J5" s="96"/>
      <c r="K5" s="96"/>
      <c r="L5" s="110"/>
    </row>
    <row r="6" spans="1:12" ht="11.25" customHeight="1">
      <c r="A6" s="110"/>
      <c r="B6" s="96"/>
      <c r="C6" s="281"/>
      <c r="D6" s="281"/>
      <c r="E6" s="281"/>
      <c r="F6" s="281"/>
      <c r="G6" s="96"/>
      <c r="H6" s="96"/>
      <c r="I6" s="96"/>
      <c r="J6" s="96"/>
      <c r="K6" s="96"/>
      <c r="L6" s="110"/>
    </row>
    <row r="7" spans="1:12" ht="15">
      <c r="A7" s="110"/>
      <c r="B7" s="96" t="s">
        <v>245</v>
      </c>
      <c r="C7" s="96"/>
      <c r="D7" s="282">
        <f>IF(T(ETAT_H!D6)="",T(ETAT_F!D6),IF(T(ETAT_F!D6)="",T(ETAT_H!D6),T(ETAT_F!D6)))</f>
      </c>
      <c r="E7" s="282"/>
      <c r="F7" s="282"/>
      <c r="G7" s="96" t="s">
        <v>246</v>
      </c>
      <c r="H7" s="282" t="str">
        <f>IF(T(ETAT_H!G6)="",T(ETAT_F!G6),IF(T(ETAT_F!G6)="",T(ETAT_H!G6),T(ETAT_F!G6)))</f>
        <v>bretagne</v>
      </c>
      <c r="I7" s="283"/>
      <c r="J7" s="96"/>
      <c r="K7" s="96"/>
      <c r="L7" s="110"/>
    </row>
    <row r="8" spans="1:12" ht="11.25" customHeight="1">
      <c r="A8" s="110"/>
      <c r="B8" s="96"/>
      <c r="C8" s="96"/>
      <c r="D8" s="284"/>
      <c r="E8" s="96"/>
      <c r="F8" s="96"/>
      <c r="G8" s="96"/>
      <c r="H8" s="96"/>
      <c r="I8" s="96"/>
      <c r="J8" s="96"/>
      <c r="K8" s="96"/>
      <c r="L8" s="110"/>
    </row>
    <row r="9" spans="1:12" ht="15" customHeight="1">
      <c r="A9" s="110"/>
      <c r="B9" s="96" t="s">
        <v>243</v>
      </c>
      <c r="C9" s="285" t="str">
        <f>IF(ETAT_H!G4=""," ",ETAT_H!G4)</f>
        <v>27 &amp; 28/02/2010</v>
      </c>
      <c r="D9" s="282"/>
      <c r="E9" s="96"/>
      <c r="F9" s="96"/>
      <c r="G9" s="96"/>
      <c r="H9" s="286" t="s">
        <v>244</v>
      </c>
      <c r="I9" s="287" t="s">
        <v>263</v>
      </c>
      <c r="J9" s="288" t="str">
        <f>IF(ETAT_H!K6=""," ",ETAT_H!K6)</f>
        <v>lots</v>
      </c>
      <c r="K9" s="288"/>
      <c r="L9" s="110"/>
    </row>
    <row r="10" spans="1:12" ht="15" customHeight="1">
      <c r="A10" s="110"/>
      <c r="B10" s="96"/>
      <c r="C10" s="96"/>
      <c r="D10" s="96"/>
      <c r="E10" s="96"/>
      <c r="F10" s="96"/>
      <c r="G10" s="96"/>
      <c r="H10" s="96"/>
      <c r="I10" s="287" t="s">
        <v>264</v>
      </c>
      <c r="J10" s="288" t="str">
        <f>IF(ETAT_F!K6=""," ",ETAT_F!K6)</f>
        <v>lots</v>
      </c>
      <c r="K10" s="288"/>
      <c r="L10" s="110"/>
    </row>
    <row r="11" spans="1:12" ht="18.75" customHeight="1">
      <c r="A11" s="110"/>
      <c r="B11" s="96" t="s">
        <v>265</v>
      </c>
      <c r="C11" s="289" t="str">
        <f>IF(T(ETAT_H!D7)="",T(ETAT_F!D7),IF(T(ETAT_F!D7)="",T(ETAT_H!D7),T(ETAT_F!D7)))</f>
        <v>jean luc Paquemar - Delaunay Yannick</v>
      </c>
      <c r="D11" s="290"/>
      <c r="E11" s="290"/>
      <c r="F11" s="290"/>
      <c r="G11" s="96"/>
      <c r="H11" s="96"/>
      <c r="I11" s="96"/>
      <c r="J11" s="96"/>
      <c r="K11" s="96"/>
      <c r="L11" s="110"/>
    </row>
    <row r="12" spans="1:12" ht="12.75">
      <c r="A12" s="110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110"/>
    </row>
    <row r="13" spans="1:12" ht="12.75">
      <c r="A13" s="110"/>
      <c r="B13" s="96" t="s">
        <v>266</v>
      </c>
      <c r="C13" s="96"/>
      <c r="D13" s="98" t="s">
        <v>267</v>
      </c>
      <c r="E13" s="98" t="s">
        <v>268</v>
      </c>
      <c r="F13" s="98" t="s">
        <v>179</v>
      </c>
      <c r="G13" s="98" t="s">
        <v>178</v>
      </c>
      <c r="H13" s="98" t="s">
        <v>177</v>
      </c>
      <c r="I13" s="98" t="s">
        <v>176</v>
      </c>
      <c r="J13" s="98" t="s">
        <v>269</v>
      </c>
      <c r="K13" s="98" t="s">
        <v>6</v>
      </c>
      <c r="L13" s="110"/>
    </row>
    <row r="14" spans="1:12" ht="12.75">
      <c r="A14" s="110"/>
      <c r="B14" s="96"/>
      <c r="C14" s="98" t="s">
        <v>270</v>
      </c>
      <c r="D14" s="291">
        <f>COUNTA(LISTE_HOMMES!H3:H66)</f>
        <v>16</v>
      </c>
      <c r="E14" s="287">
        <f>COUNTIF(LISTE_HOMMES!H3:H48,"NC")</f>
        <v>1</v>
      </c>
      <c r="F14" s="287">
        <f>COUNTIF(LISTE_HOMMES!H3:H48,"5*")</f>
        <v>6</v>
      </c>
      <c r="G14" s="287">
        <f>COUNTIF(LISTE_HOMMES!H3:H48,"4*")</f>
        <v>3</v>
      </c>
      <c r="H14" s="287">
        <f>COUNTIF(LISTE_HOMMES!H3:H48,"3*")</f>
        <v>6</v>
      </c>
      <c r="I14" s="287">
        <f>COUNTIF(LISTE_HOMMES!H3:H48,"2*")</f>
        <v>0</v>
      </c>
      <c r="J14" s="287">
        <f>COUNTIF(LISTE_HOMMES!H3:H48,"1N")</f>
        <v>0</v>
      </c>
      <c r="K14" s="287">
        <f>COUNTIF(LISTE_HOMMES!H3:H48,"1I")</f>
        <v>0</v>
      </c>
      <c r="L14" s="110"/>
    </row>
    <row r="15" spans="1:12" ht="12.75">
      <c r="A15" s="110"/>
      <c r="B15" s="96"/>
      <c r="C15" s="98" t="s">
        <v>271</v>
      </c>
      <c r="D15" s="291">
        <f>COUNTA(LISTE_FEMMES!H3:H66)</f>
        <v>6</v>
      </c>
      <c r="E15" s="287">
        <f>COUNTIF(LISTE_FEMMES!H3:H48,"nc")</f>
        <v>1</v>
      </c>
      <c r="F15" s="287"/>
      <c r="G15" s="287">
        <f>COUNTIF(LISTE_FEMMES!H3:H48,"4*")</f>
        <v>2</v>
      </c>
      <c r="H15" s="287">
        <f>COUNTIF(LISTE_FEMMES!H3:H48,"3*")</f>
        <v>2</v>
      </c>
      <c r="I15" s="287">
        <f>COUNTIF(LISTE_FEMMES!H3:H48,"2*")</f>
        <v>1</v>
      </c>
      <c r="J15" s="287">
        <f>COUNTIF(LISTE_FEMMES!H3:H48,"1N")</f>
        <v>0</v>
      </c>
      <c r="K15" s="287">
        <f>COUNTIF(LISTE_FEMMES!H3:H48,"1I")</f>
        <v>0</v>
      </c>
      <c r="L15" s="110"/>
    </row>
    <row r="16" spans="1:12" ht="13.5" thickBo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ht="18.75" thickBot="1">
      <c r="A17" s="110"/>
      <c r="B17" s="113" t="s">
        <v>272</v>
      </c>
      <c r="C17" s="114"/>
      <c r="D17" s="114"/>
      <c r="E17" s="114"/>
      <c r="F17" s="114"/>
      <c r="G17" s="114"/>
      <c r="H17" s="115"/>
      <c r="I17" s="115"/>
      <c r="J17" s="115"/>
      <c r="K17" s="116"/>
      <c r="L17" s="110"/>
    </row>
    <row r="18" spans="1:12" ht="12.7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1" ht="12.75" customHeight="1">
      <c r="A19" s="86"/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1:11" ht="12.75">
      <c r="A20" s="86"/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12.75">
      <c r="A21" s="86"/>
      <c r="B21" s="319"/>
      <c r="C21" s="319"/>
      <c r="D21" s="319"/>
      <c r="E21" s="319"/>
      <c r="F21" s="319"/>
      <c r="G21" s="319"/>
      <c r="H21" s="319"/>
      <c r="I21" s="319"/>
      <c r="J21" s="319"/>
      <c r="K21" s="319"/>
    </row>
    <row r="22" spans="1:11" ht="12.75">
      <c r="A22" s="86"/>
      <c r="B22" s="319"/>
      <c r="C22" s="319"/>
      <c r="D22" s="319"/>
      <c r="E22" s="319"/>
      <c r="F22" s="319"/>
      <c r="G22" s="319"/>
      <c r="H22" s="319"/>
      <c r="I22" s="319"/>
      <c r="J22" s="319"/>
      <c r="K22" s="319"/>
    </row>
    <row r="23" spans="1:11" ht="12.75">
      <c r="A23" s="86"/>
      <c r="B23" s="319"/>
      <c r="C23" s="319"/>
      <c r="D23" s="319"/>
      <c r="E23" s="319"/>
      <c r="F23" s="319"/>
      <c r="G23" s="319"/>
      <c r="H23" s="319"/>
      <c r="I23" s="319"/>
      <c r="J23" s="319"/>
      <c r="K23" s="319"/>
    </row>
    <row r="24" spans="1:11" ht="12.75">
      <c r="A24" s="86"/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1" ht="12.75">
      <c r="A25" s="86"/>
      <c r="B25" s="319"/>
      <c r="C25" s="319"/>
      <c r="D25" s="319"/>
      <c r="E25" s="319"/>
      <c r="F25" s="319"/>
      <c r="G25" s="319"/>
      <c r="H25" s="319"/>
      <c r="I25" s="319"/>
      <c r="J25" s="319"/>
      <c r="K25" s="319"/>
    </row>
    <row r="26" spans="1:11" ht="12.75">
      <c r="A26" s="86"/>
      <c r="B26" s="319"/>
      <c r="C26" s="319"/>
      <c r="D26" s="319"/>
      <c r="E26" s="319"/>
      <c r="F26" s="319"/>
      <c r="G26" s="319"/>
      <c r="H26" s="319"/>
      <c r="I26" s="319"/>
      <c r="J26" s="319"/>
      <c r="K26" s="319"/>
    </row>
    <row r="27" spans="1:11" ht="12.75">
      <c r="A27" s="86"/>
      <c r="B27" s="319"/>
      <c r="C27" s="319"/>
      <c r="D27" s="319"/>
      <c r="E27" s="319"/>
      <c r="F27" s="319"/>
      <c r="G27" s="319"/>
      <c r="H27" s="319"/>
      <c r="I27" s="319"/>
      <c r="J27" s="319"/>
      <c r="K27" s="319"/>
    </row>
    <row r="28" spans="1:11" ht="12.75">
      <c r="A28" s="86"/>
      <c r="B28" s="319"/>
      <c r="C28" s="319"/>
      <c r="D28" s="319"/>
      <c r="E28" s="319"/>
      <c r="F28" s="319"/>
      <c r="G28" s="319"/>
      <c r="H28" s="319"/>
      <c r="I28" s="319"/>
      <c r="J28" s="319"/>
      <c r="K28" s="319"/>
    </row>
    <row r="29" spans="1:11" ht="12.75">
      <c r="A29" s="86"/>
      <c r="B29" s="319"/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 ht="12.75">
      <c r="A30" s="86"/>
      <c r="B30" s="319"/>
      <c r="C30" s="319"/>
      <c r="D30" s="319"/>
      <c r="E30" s="319"/>
      <c r="F30" s="319"/>
      <c r="G30" s="319"/>
      <c r="H30" s="319"/>
      <c r="I30" s="319"/>
      <c r="J30" s="319"/>
      <c r="K30" s="319"/>
    </row>
    <row r="31" spans="1:11" ht="12.75">
      <c r="A31" s="86"/>
      <c r="B31" s="319"/>
      <c r="C31" s="319"/>
      <c r="D31" s="319"/>
      <c r="E31" s="319"/>
      <c r="F31" s="319"/>
      <c r="G31" s="319"/>
      <c r="H31" s="319"/>
      <c r="I31" s="319"/>
      <c r="J31" s="319"/>
      <c r="K31" s="319"/>
    </row>
    <row r="32" spans="1:11" ht="12.75">
      <c r="A32" s="86"/>
      <c r="B32" s="319"/>
      <c r="C32" s="319"/>
      <c r="D32" s="319"/>
      <c r="E32" s="319"/>
      <c r="F32" s="319"/>
      <c r="G32" s="319"/>
      <c r="H32" s="319"/>
      <c r="I32" s="319"/>
      <c r="J32" s="319"/>
      <c r="K32" s="319"/>
    </row>
    <row r="33" spans="1:11" ht="12.75">
      <c r="A33" s="86"/>
      <c r="B33" s="319"/>
      <c r="C33" s="319"/>
      <c r="D33" s="319"/>
      <c r="E33" s="319"/>
      <c r="F33" s="319"/>
      <c r="G33" s="319"/>
      <c r="H33" s="319"/>
      <c r="I33" s="319"/>
      <c r="J33" s="319"/>
      <c r="K33" s="319"/>
    </row>
    <row r="34" spans="1:11" ht="12.75">
      <c r="A34" s="86"/>
      <c r="B34" s="319"/>
      <c r="C34" s="319"/>
      <c r="D34" s="319"/>
      <c r="E34" s="319"/>
      <c r="F34" s="319"/>
      <c r="G34" s="319"/>
      <c r="H34" s="319"/>
      <c r="I34" s="319"/>
      <c r="J34" s="319"/>
      <c r="K34" s="319"/>
    </row>
    <row r="35" spans="1:11" ht="12.75">
      <c r="A35" s="86"/>
      <c r="B35" s="319"/>
      <c r="C35" s="319"/>
      <c r="D35" s="319"/>
      <c r="E35" s="319"/>
      <c r="F35" s="319"/>
      <c r="G35" s="319"/>
      <c r="H35" s="319"/>
      <c r="I35" s="319"/>
      <c r="J35" s="319"/>
      <c r="K35" s="319"/>
    </row>
    <row r="36" spans="1:11" ht="12.75">
      <c r="A36" s="86"/>
      <c r="B36" s="319"/>
      <c r="C36" s="319"/>
      <c r="D36" s="319"/>
      <c r="E36" s="319"/>
      <c r="F36" s="319"/>
      <c r="G36" s="319"/>
      <c r="H36" s="319"/>
      <c r="I36" s="319"/>
      <c r="J36" s="319"/>
      <c r="K36" s="319"/>
    </row>
    <row r="37" spans="1:11" ht="12.75">
      <c r="A37" s="86"/>
      <c r="B37" s="319"/>
      <c r="C37" s="319"/>
      <c r="D37" s="319"/>
      <c r="E37" s="319"/>
      <c r="F37" s="319"/>
      <c r="G37" s="319"/>
      <c r="H37" s="319"/>
      <c r="I37" s="319"/>
      <c r="J37" s="319"/>
      <c r="K37" s="319"/>
    </row>
    <row r="38" spans="1:11" ht="12.75">
      <c r="A38" s="86"/>
      <c r="B38" s="319"/>
      <c r="C38" s="319"/>
      <c r="D38" s="319"/>
      <c r="E38" s="319"/>
      <c r="F38" s="319"/>
      <c r="G38" s="319"/>
      <c r="H38" s="319"/>
      <c r="I38" s="319"/>
      <c r="J38" s="319"/>
      <c r="K38" s="319"/>
    </row>
    <row r="39" spans="1:11" ht="12.75">
      <c r="A39" s="86"/>
      <c r="B39" s="319"/>
      <c r="C39" s="319"/>
      <c r="D39" s="319"/>
      <c r="E39" s="319"/>
      <c r="F39" s="319"/>
      <c r="G39" s="319"/>
      <c r="H39" s="319"/>
      <c r="I39" s="319"/>
      <c r="J39" s="319"/>
      <c r="K39" s="319"/>
    </row>
    <row r="40" spans="1:11" ht="12.75">
      <c r="A40" s="86"/>
      <c r="B40" s="319"/>
      <c r="C40" s="319"/>
      <c r="D40" s="319"/>
      <c r="E40" s="319"/>
      <c r="F40" s="319"/>
      <c r="G40" s="319"/>
      <c r="H40" s="319"/>
      <c r="I40" s="319"/>
      <c r="J40" s="319"/>
      <c r="K40" s="319"/>
    </row>
    <row r="41" spans="1:11" ht="12.75">
      <c r="A41" s="86"/>
      <c r="B41" s="319"/>
      <c r="C41" s="319"/>
      <c r="D41" s="319"/>
      <c r="E41" s="319"/>
      <c r="F41" s="319"/>
      <c r="G41" s="319"/>
      <c r="H41" s="319"/>
      <c r="I41" s="319"/>
      <c r="J41" s="319"/>
      <c r="K41" s="319"/>
    </row>
    <row r="42" spans="1:11" ht="12.75">
      <c r="A42" s="86"/>
      <c r="B42" s="319"/>
      <c r="C42" s="319"/>
      <c r="D42" s="319"/>
      <c r="E42" s="319"/>
      <c r="F42" s="319"/>
      <c r="G42" s="319"/>
      <c r="H42" s="319"/>
      <c r="I42" s="319"/>
      <c r="J42" s="319"/>
      <c r="K42" s="319"/>
    </row>
    <row r="43" spans="1:11" ht="12.75">
      <c r="A43" s="86"/>
      <c r="B43" s="319"/>
      <c r="C43" s="319"/>
      <c r="D43" s="319"/>
      <c r="E43" s="319"/>
      <c r="F43" s="319"/>
      <c r="G43" s="319"/>
      <c r="H43" s="319"/>
      <c r="I43" s="319"/>
      <c r="J43" s="319"/>
      <c r="K43" s="319"/>
    </row>
    <row r="44" spans="1:11" ht="12.75">
      <c r="A44" s="86"/>
      <c r="B44" s="319"/>
      <c r="C44" s="319"/>
      <c r="D44" s="319"/>
      <c r="E44" s="319"/>
      <c r="F44" s="319"/>
      <c r="G44" s="319"/>
      <c r="H44" s="319"/>
      <c r="I44" s="319"/>
      <c r="J44" s="319"/>
      <c r="K44" s="319"/>
    </row>
    <row r="45" spans="1:11" ht="12.75">
      <c r="A45" s="86"/>
      <c r="B45" s="319"/>
      <c r="C45" s="319"/>
      <c r="D45" s="319"/>
      <c r="E45" s="319"/>
      <c r="F45" s="319"/>
      <c r="G45" s="319"/>
      <c r="H45" s="319"/>
      <c r="I45" s="319"/>
      <c r="J45" s="319"/>
      <c r="K45" s="319"/>
    </row>
    <row r="46" spans="1:11" ht="12.75">
      <c r="A46" s="86"/>
      <c r="B46" s="319"/>
      <c r="C46" s="319"/>
      <c r="D46" s="319"/>
      <c r="E46" s="319"/>
      <c r="F46" s="319"/>
      <c r="G46" s="319"/>
      <c r="H46" s="319"/>
      <c r="I46" s="319"/>
      <c r="J46" s="319"/>
      <c r="K46" s="319"/>
    </row>
    <row r="47" spans="1:11" ht="12.75">
      <c r="A47" s="86"/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11" ht="12.75">
      <c r="A48" s="86"/>
      <c r="B48" s="319"/>
      <c r="C48" s="319"/>
      <c r="D48" s="319"/>
      <c r="E48" s="319"/>
      <c r="F48" s="319"/>
      <c r="G48" s="319"/>
      <c r="H48" s="319"/>
      <c r="I48" s="319"/>
      <c r="J48" s="319"/>
      <c r="K48" s="319"/>
    </row>
    <row r="49" spans="1:11" ht="12.75">
      <c r="A49" s="86"/>
      <c r="B49" s="319"/>
      <c r="C49" s="319"/>
      <c r="D49" s="319"/>
      <c r="E49" s="319"/>
      <c r="F49" s="319"/>
      <c r="G49" s="319"/>
      <c r="H49" s="319"/>
      <c r="I49" s="319"/>
      <c r="J49" s="319"/>
      <c r="K49" s="319"/>
    </row>
    <row r="50" spans="1:11" ht="12.75">
      <c r="A50" s="86"/>
      <c r="B50" s="319"/>
      <c r="C50" s="319"/>
      <c r="D50" s="319"/>
      <c r="E50" s="319"/>
      <c r="F50" s="319"/>
      <c r="G50" s="319"/>
      <c r="H50" s="319"/>
      <c r="I50" s="319"/>
      <c r="J50" s="319"/>
      <c r="K50" s="319"/>
    </row>
    <row r="51" spans="1:11" ht="12.75">
      <c r="A51" s="86"/>
      <c r="B51" s="319"/>
      <c r="C51" s="319"/>
      <c r="D51" s="319"/>
      <c r="E51" s="319"/>
      <c r="F51" s="319"/>
      <c r="G51" s="319"/>
      <c r="H51" s="319"/>
      <c r="I51" s="319"/>
      <c r="J51" s="319"/>
      <c r="K51" s="319"/>
    </row>
    <row r="52" spans="1:11" ht="12.75">
      <c r="A52" s="86"/>
      <c r="B52" s="319"/>
      <c r="C52" s="319"/>
      <c r="D52" s="319"/>
      <c r="E52" s="319"/>
      <c r="F52" s="319"/>
      <c r="G52" s="319"/>
      <c r="H52" s="319"/>
      <c r="I52" s="319"/>
      <c r="J52" s="319"/>
      <c r="K52" s="319"/>
    </row>
    <row r="53" spans="1:11" ht="12.75">
      <c r="A53" s="86"/>
      <c r="B53" s="319"/>
      <c r="C53" s="319"/>
      <c r="D53" s="319"/>
      <c r="E53" s="319"/>
      <c r="F53" s="319"/>
      <c r="G53" s="319"/>
      <c r="H53" s="319"/>
      <c r="I53" s="319"/>
      <c r="J53" s="319"/>
      <c r="K53" s="319"/>
    </row>
    <row r="54" spans="1:11" ht="12.75">
      <c r="A54" s="86"/>
      <c r="B54" s="319"/>
      <c r="C54" s="319"/>
      <c r="D54" s="319"/>
      <c r="E54" s="319"/>
      <c r="F54" s="319"/>
      <c r="G54" s="319"/>
      <c r="H54" s="319"/>
      <c r="I54" s="319"/>
      <c r="J54" s="319"/>
      <c r="K54" s="319"/>
    </row>
    <row r="55" spans="1:6" ht="12.75">
      <c r="A55" s="86"/>
      <c r="B55" s="86"/>
      <c r="C55" s="86"/>
      <c r="D55" s="86"/>
      <c r="E55" s="86"/>
      <c r="F55" s="86"/>
    </row>
    <row r="60" ht="12.75">
      <c r="L60" s="118" t="s">
        <v>347</v>
      </c>
    </row>
  </sheetData>
  <sheetProtection/>
  <printOptions/>
  <pageMargins left="0.393700787401575" right="0.393700787401575" top="0.393700787401575" bottom="0.393700787401575" header="0.393700787401575" footer="0.393700787401575"/>
  <pageSetup fitToHeight="1" fitToWidth="1" horizontalDpi="300" verticalDpi="300" orientation="portrait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paquemar jean-luc</cp:lastModifiedBy>
  <cp:lastPrinted>2010-02-26T08:46:54Z</cp:lastPrinted>
  <dcterms:created xsi:type="dcterms:W3CDTF">1998-11-09T02:08:43Z</dcterms:created>
  <dcterms:modified xsi:type="dcterms:W3CDTF">2010-03-02T15:40:33Z</dcterms:modified>
  <cp:category/>
  <cp:version/>
  <cp:contentType/>
  <cp:contentStatus/>
</cp:coreProperties>
</file>